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\Denis\SpecialProjects\Bau\Heizung\"/>
    </mc:Choice>
  </mc:AlternateContent>
  <bookViews>
    <workbookView xWindow="0" yWindow="0" windowWidth="25200" windowHeight="11055" firstSheet="2" activeTab="5"/>
  </bookViews>
  <sheets>
    <sheet name="Luft-WP" sheetId="1" r:id="rId1"/>
    <sheet name="Gasbrennwert + 5m² Kollektor" sheetId="2" r:id="rId2"/>
    <sheet name="Gas+Brennstoffzelle" sheetId="3" r:id="rId3"/>
    <sheet name="Luft-WP shb" sheetId="4" r:id="rId4"/>
    <sheet name="Gasbrennwert + Kollektor shb" sheetId="5" r:id="rId5"/>
    <sheet name="Gas+Brennstoffzelle shb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6" l="1"/>
  <c r="C42" i="5"/>
  <c r="C43" i="4"/>
  <c r="C44" i="6"/>
  <c r="C62" i="6" s="1"/>
  <c r="C42" i="6"/>
  <c r="C40" i="6"/>
  <c r="C33" i="6"/>
  <c r="C34" i="6" s="1"/>
  <c r="C17" i="6"/>
  <c r="C12" i="6"/>
  <c r="C33" i="5"/>
  <c r="C30" i="5"/>
  <c r="C27" i="5"/>
  <c r="C26" i="5"/>
  <c r="C8" i="5"/>
  <c r="C39" i="5"/>
  <c r="C38" i="5"/>
  <c r="C20" i="5"/>
  <c r="C21" i="5" s="1"/>
  <c r="C38" i="4"/>
  <c r="C6" i="4"/>
  <c r="C39" i="4"/>
  <c r="C37" i="4"/>
  <c r="C41" i="4" s="1"/>
  <c r="C32" i="4"/>
  <c r="C33" i="4" s="1"/>
  <c r="C20" i="4"/>
  <c r="C19" i="4"/>
  <c r="C45" i="6" l="1"/>
  <c r="C48" i="6"/>
  <c r="C46" i="6"/>
  <c r="C49" i="6" s="1"/>
  <c r="C53" i="6"/>
  <c r="C61" i="6"/>
  <c r="C43" i="6"/>
  <c r="C40" i="5"/>
  <c r="C43" i="3"/>
  <c r="C52" i="3" s="1"/>
  <c r="B12" i="3"/>
  <c r="C37" i="3"/>
  <c r="B7" i="3"/>
  <c r="C35" i="3"/>
  <c r="C28" i="3"/>
  <c r="C29" i="3" s="1"/>
  <c r="C32" i="2"/>
  <c r="C31" i="2"/>
  <c r="C23" i="2"/>
  <c r="C26" i="2" s="1"/>
  <c r="C33" i="2" s="1"/>
  <c r="C16" i="2"/>
  <c r="C17" i="2" s="1"/>
  <c r="C35" i="2" s="1"/>
  <c r="C40" i="1"/>
  <c r="C29" i="1"/>
  <c r="C37" i="1" s="1"/>
  <c r="C42" i="1" s="1"/>
  <c r="C16" i="1"/>
  <c r="C17" i="1" s="1"/>
  <c r="C52" i="6" l="1"/>
  <c r="C63" i="6" s="1"/>
  <c r="C47" i="6"/>
  <c r="C51" i="6" s="1"/>
  <c r="C44" i="1"/>
  <c r="C44" i="3"/>
  <c r="C47" i="3" s="1"/>
  <c r="C42" i="3"/>
  <c r="C46" i="3" s="1"/>
  <c r="C45" i="3"/>
  <c r="C48" i="3" s="1"/>
  <c r="C50" i="3" s="1"/>
  <c r="C61" i="3"/>
  <c r="C60" i="3"/>
  <c r="C51" i="3"/>
  <c r="C62" i="3" s="1"/>
  <c r="C64" i="6" l="1"/>
  <c r="C56" i="6"/>
  <c r="C65" i="6" s="1"/>
  <c r="C55" i="3"/>
  <c r="C64" i="3"/>
  <c r="C65" i="3" s="1"/>
  <c r="C67" i="3" s="1"/>
</calcChain>
</file>

<file path=xl/sharedStrings.xml><?xml version="1.0" encoding="utf-8"?>
<sst xmlns="http://schemas.openxmlformats.org/spreadsheetml/2006/main" count="543" uniqueCount="227">
  <si>
    <t>Kosten in Euro</t>
  </si>
  <si>
    <t>Luft-Wärmepumpe 8,5 kW Außenaufstellung</t>
  </si>
  <si>
    <t>9.000,-</t>
  </si>
  <si>
    <t>Erdarbeiten, Leitung ins Haus</t>
  </si>
  <si>
    <t>500,-</t>
  </si>
  <si>
    <t>Kombipuffer 800 l Heizwasser / 200 l Warmwasser</t>
  </si>
  <si>
    <t>2.800,-</t>
  </si>
  <si>
    <t>Pumpen, Rohrleitungen</t>
  </si>
  <si>
    <t>1.450,-</t>
  </si>
  <si>
    <t>Montage</t>
  </si>
  <si>
    <t>1.800,-</t>
  </si>
  <si>
    <t>Elektriker</t>
  </si>
  <si>
    <t>700,-</t>
  </si>
  <si>
    <t>Gesamt</t>
  </si>
  <si>
    <t>16.250,-</t>
  </si>
  <si>
    <t>inkl. 19% MwSt.</t>
  </si>
  <si>
    <t>ca. 19.300,-</t>
  </si>
  <si>
    <t>Betrieb:</t>
  </si>
  <si>
    <t>Stromverbrauch für Heizung:   3.200 kWh x Leistungszahl 2,9 ergibt Wärmeenergie</t>
  </si>
  <si>
    <t>9.280 kWh</t>
  </si>
  <si>
    <t>Heizung mit Elektroheizstab:       120 kWh</t>
  </si>
  <si>
    <t>120 kWh</t>
  </si>
  <si>
    <t>Stromverbr. für Warmwasser: 1.200 kWh x Leistungszahl 2,2 ergibt Wärmeenergie</t>
  </si>
  <si>
    <t>2.640 kWh</t>
  </si>
  <si>
    <t>Warmwasser mit Elektroheizst.:  360 kWh</t>
  </si>
  <si>
    <t>360 kWh</t>
  </si>
  <si>
    <t>Nutzenergie:</t>
  </si>
  <si>
    <t>12.400 kWh</t>
  </si>
  <si>
    <t>Heizstrom für die Wärmepumpe:</t>
  </si>
  <si>
    <t>4.400 kWh</t>
  </si>
  <si>
    <t>Heizstrom für Elektroheizstäbe:</t>
  </si>
  <si>
    <t>    480 kWh</t>
  </si>
  <si>
    <t>Heizstrom für Steuerung und Pumpen:</t>
  </si>
  <si>
    <t>250 kWh</t>
  </si>
  <si>
    <t>Stromverbrauch am Wärmepumpenzähler:</t>
  </si>
  <si>
    <t>5.130 kWh</t>
  </si>
  <si>
    <t>Jahresarbeitszahl: 12.400 kWh / 5.130 kWh = 2,42</t>
  </si>
  <si>
    <t>Hausstrom für FBH-Ventile:</t>
  </si>
  <si>
    <t>140 kWh</t>
  </si>
  <si>
    <t>Betriebskosten pro Jahr:</t>
  </si>
  <si>
    <t>Heizstrom HT:  2.580 kWh x 0,22 €/kWh</t>
  </si>
  <si>
    <t>568,- Euro</t>
  </si>
  <si>
    <t>Heizstrom NT:  2.550 kWh x 0,19 €/kWh</t>
  </si>
  <si>
    <t>484,- Euro</t>
  </si>
  <si>
    <t>Grundgebühr ( 12 x 7,50 €/mon)</t>
  </si>
  <si>
    <t>90,- Euro</t>
  </si>
  <si>
    <t>Hausstrom:  140 kWh x 0,27 €/kWh</t>
  </si>
  <si>
    <t>38,- Euro</t>
  </si>
  <si>
    <t>Wartung und Reparatur (alle 4 Jahre 280,-)</t>
  </si>
  <si>
    <t>70,- Euro</t>
  </si>
  <si>
    <r>
      <t>Betriebskosten pro Jahr:</t>
    </r>
    <r>
      <rPr>
        <sz val="12"/>
        <color theme="1"/>
        <rFont val="Calibri"/>
        <family val="2"/>
        <scheme val="minor"/>
      </rPr>
      <t xml:space="preserve"> (inkl. MwSt.)</t>
    </r>
  </si>
  <si>
    <t>1.250,- Euro</t>
  </si>
  <si>
    <t>Investition:</t>
  </si>
  <si>
    <t>Leistungszahl Heizen</t>
  </si>
  <si>
    <t>Leistungszahl Warmwasser</t>
  </si>
  <si>
    <t>Haushaltsstrom EUR/kWh</t>
  </si>
  <si>
    <t>WP Sondertarif Stromkosten EUR/kWh</t>
  </si>
  <si>
    <t>WP-Stromkosten</t>
  </si>
  <si>
    <t>EUR</t>
  </si>
  <si>
    <t>kWh</t>
  </si>
  <si>
    <t>Gasbrennwertgerät 15 kW / 18 kW</t>
  </si>
  <si>
    <t>Gasanschluss</t>
  </si>
  <si>
    <t>1.700,-</t>
  </si>
  <si>
    <t>Abgasleitung</t>
  </si>
  <si>
    <t>1.200,-</t>
  </si>
  <si>
    <t>Kollektor 5 qm, inkl. Zubehör und Montage</t>
  </si>
  <si>
    <t>4.600,-</t>
  </si>
  <si>
    <t>Solarspeicher 400 l</t>
  </si>
  <si>
    <t>900,-</t>
  </si>
  <si>
    <t>600,-</t>
  </si>
  <si>
    <t>Montage und Inbetriebnahme</t>
  </si>
  <si>
    <t>1.300,-</t>
  </si>
  <si>
    <t>13.700,-</t>
  </si>
  <si>
    <t>16.300,-</t>
  </si>
  <si>
    <t>für Heizung: 1.000 cbm x 9,0 kWh/cbm x 1,0 (Wirkungsgrad)</t>
  </si>
  <si>
    <t>9.000 kWh</t>
  </si>
  <si>
    <t>Warmwasser: 230 cbm x 9,0 kWh/cbm x 0,8</t>
  </si>
  <si>
    <t>1.660 kWh</t>
  </si>
  <si>
    <t>tatsächlich genutzter Kollektorertrag: (ca. 300 kWh/qm)</t>
  </si>
  <si>
    <t>1.500 kWh</t>
  </si>
  <si>
    <t>Nutzenergie: (oftmals wärmeres Wasser im Sommer)</t>
  </si>
  <si>
    <t>12.160 kWh</t>
  </si>
  <si>
    <t>Erdgas ( 1.230 cbm x 0,60 Euro/cbm)</t>
  </si>
  <si>
    <t>740,- Euro</t>
  </si>
  <si>
    <t>Grundgebühr</t>
  </si>
  <si>
    <t>150,- Euro</t>
  </si>
  <si>
    <t>Kaminkehrer</t>
  </si>
  <si>
    <t>40,- Euro</t>
  </si>
  <si>
    <t>Wartung Heizung (alle zwei Jahre 250,-)</t>
  </si>
  <si>
    <t>125,- Euro</t>
  </si>
  <si>
    <t>Wartung Solar</t>
  </si>
  <si>
    <t>Strom (Heizung): 530 kWh x 0,27 Euro/kWh</t>
  </si>
  <si>
    <t>143,- Euro</t>
  </si>
  <si>
    <t>Strom (Solar):      80 kWh x 0,27 Euro/kWh</t>
  </si>
  <si>
    <t>22,- Euro</t>
  </si>
  <si>
    <t>1.260,- Euro</t>
  </si>
  <si>
    <r>
      <t>Betrieb:</t>
    </r>
    <r>
      <rPr>
        <sz val="12"/>
        <color theme="1"/>
        <rFont val="Calibri"/>
        <family val="2"/>
        <scheme val="minor"/>
      </rPr>
      <t xml:space="preserve"> Gaseinsparung ca. 190 cbm pro Jahr</t>
    </r>
  </si>
  <si>
    <t>Gaspreis EUR/kWh</t>
  </si>
  <si>
    <t>Brennstoffzellengerät, 1,5 kWel, 0,5 kWth</t>
  </si>
  <si>
    <t>25.000,-</t>
  </si>
  <si>
    <t>Luft-Wärmepumpe mit 1,0 kW Verdichterleistung</t>
  </si>
  <si>
    <t>5.000,-</t>
  </si>
  <si>
    <t>Kombispeicher 600 l Heizwasser, 200 l Warmwasser</t>
  </si>
  <si>
    <t>4.500,-</t>
  </si>
  <si>
    <t>42.600,-</t>
  </si>
  <si>
    <t>ca. 50.700,-</t>
  </si>
  <si>
    <t>Investitionskostenzuschuss leider nur für Bestandsbauten</t>
  </si>
  <si>
    <r>
      <t>Betrieb:</t>
    </r>
    <r>
      <rPr>
        <sz val="12"/>
        <color theme="1"/>
        <rFont val="Calibri"/>
        <family val="2"/>
        <scheme val="minor"/>
      </rPr>
      <t xml:space="preserve"> Verbrauch nach EnEV praktisch nicht begrenzt</t>
    </r>
  </si>
  <si>
    <t>Heizung:</t>
  </si>
  <si>
    <t>9.500 kWh</t>
  </si>
  <si>
    <t>Warmwasser:</t>
  </si>
  <si>
    <t>3.000 kWh</t>
  </si>
  <si>
    <r>
      <t>Nutzenergie:</t>
    </r>
    <r>
      <rPr>
        <sz val="12"/>
        <color theme="1"/>
        <rFont val="Calibri"/>
        <family val="2"/>
        <scheme val="minor"/>
      </rPr>
      <t xml:space="preserve"> (inkl. Kellertemperierung im Sommer)</t>
    </r>
  </si>
  <si>
    <t>12.500 kWh</t>
  </si>
  <si>
    <t>Betriebsstunden Brennstoffzelle pro Jahr:</t>
  </si>
  <si>
    <t>8.700 h</t>
  </si>
  <si>
    <t>Für 1,5 kW Strom- und 0,5 kW Wärme-Erzeugung werden ca. 2,5 kW Erdgas benötigt.</t>
  </si>
  <si>
    <t>der Gasverbrauch liegt dann bei ca. 0,25 cbm pro Stunde. Stromverbrauch intern ca. 60 Watt.</t>
  </si>
  <si>
    <t>Gasverbrauch pro Jahr: 8.700 h x 0,25 cbm/h</t>
  </si>
  <si>
    <t>2.200 cbm</t>
  </si>
  <si>
    <t>Stromausspeisung pro Jahr: 8.700 h x 1,44 kW</t>
  </si>
  <si>
    <t>12.530 kWh</t>
  </si>
  <si>
    <t>davon Eigenverbrauch im Haushalt ca.</t>
  </si>
  <si>
    <t>2.600 kWh</t>
  </si>
  <si>
    <t>Wärmeausspeisung pro Jahr: 8.700 h x 0,5 kW</t>
  </si>
  <si>
    <t>4.350 kWh</t>
  </si>
  <si>
    <t>Wärmeerzeugung Luft-WP pro Jahr: 12.500 kWh - 4.350 kWh</t>
  </si>
  <si>
    <t>8.150 kWh</t>
  </si>
  <si>
    <t>Stromaufnahme Luft-WP pro Jahr: 8.150 kWh / Leistungszahl 3,4</t>
  </si>
  <si>
    <t>2.400 kWh</t>
  </si>
  <si>
    <t>Eigenverbrauch Strom: 2.600 kWh + 2.400 kWh</t>
  </si>
  <si>
    <t>5.000 kWh</t>
  </si>
  <si>
    <t>Erdgas 2.200 cbm x 0,60 Euro/cbm</t>
  </si>
  <si>
    <t>1.320,- Euro</t>
  </si>
  <si>
    <t>Grundgebühr Erdgasbezug</t>
  </si>
  <si>
    <t>Wartungsvertrag (Vollwartung)</t>
  </si>
  <si>
    <t>650,- Euro</t>
  </si>
  <si>
    <t>Zählergebühr</t>
  </si>
  <si>
    <t>Stromerzeugung für Eigenverbrauch: 2.600 kWh x 0,27 Euro/kWh</t>
  </si>
  <si>
    <t>- 702,- Euro</t>
  </si>
  <si>
    <t>KWK-Zuschuss Eigenstromnutzung: 5.000 kWh x 0,0541 Euro/kWh</t>
  </si>
  <si>
    <t>- 271,- Euro</t>
  </si>
  <si>
    <t>Stromerzeugung für Einspeisung: 7.530 kWh x (0,032+0,013+0,0541) Euro/kWh</t>
  </si>
  <si>
    <t>- 746,- Euro</t>
  </si>
  <si>
    <t>Rückerstattung Erdgassteuer: 22.000 kWh x 0,0055 Euro/kWh</t>
  </si>
  <si>
    <t>- 121,- Euro</t>
  </si>
  <si>
    <t>410,- Euro</t>
  </si>
  <si>
    <t>Gasverbrauch m³ pro h</t>
  </si>
  <si>
    <t>m³</t>
  </si>
  <si>
    <t>kWel</t>
  </si>
  <si>
    <t>kW</t>
  </si>
  <si>
    <t>Eigenbedarf Strom</t>
  </si>
  <si>
    <t>kWth</t>
  </si>
  <si>
    <t>Förderung BAFA</t>
  </si>
  <si>
    <t>h</t>
  </si>
  <si>
    <t>Überproduktion Strom</t>
  </si>
  <si>
    <t>Unterdeckung Strom</t>
  </si>
  <si>
    <t>Gaspreis EUR/m³</t>
  </si>
  <si>
    <t>Brennwert: 8, Zustandszahl 0.95</t>
  </si>
  <si>
    <t>Förderung Eigenverbrauch EUR/kWh</t>
  </si>
  <si>
    <t>Förderung Einspeisung EUR/kWh</t>
  </si>
  <si>
    <t>Stromsteuererstattung EUR/kWh</t>
  </si>
  <si>
    <t>Brennstoffzellengerät, 0.75 kWel, 1 kWth</t>
  </si>
  <si>
    <t>Brennwert: 8, Zustandszahl 0.96</t>
  </si>
  <si>
    <t>Gas-Energie-Equvalent 1 kWh -&gt; m³</t>
  </si>
  <si>
    <t>Brennstoffzelle Arbeitsrate pro Tag (Rest Regeneration)</t>
  </si>
  <si>
    <t>%</t>
  </si>
  <si>
    <t>Gasbedarf für 1 kWh-el</t>
  </si>
  <si>
    <t>Gasbedarf für 1 kWh-th</t>
  </si>
  <si>
    <t>Wärmeerzeugung Gasbrennwert (Spitzlastbrenner)</t>
  </si>
  <si>
    <t>Wirkungsgrad Brennwertkessel</t>
  </si>
  <si>
    <t>Gasbedarf Brennstoffzelle elektrisch</t>
  </si>
  <si>
    <t>Gasbedarf Brennstoffzelle thermisch</t>
  </si>
  <si>
    <t>Gasbedarf Gasbrennwert</t>
  </si>
  <si>
    <t>Gesamtbedarf Gas</t>
  </si>
  <si>
    <t>Eigenverbrauchsrate Strom</t>
  </si>
  <si>
    <t>Einsparung durch Eigenverbrauch</t>
  </si>
  <si>
    <t>Zuschuss für Eigennutzung</t>
  </si>
  <si>
    <t>Einspeisevergütung</t>
  </si>
  <si>
    <t>Einheit</t>
  </si>
  <si>
    <t>Wert</t>
  </si>
  <si>
    <t>Posten</t>
  </si>
  <si>
    <t>Grundparameter:</t>
  </si>
  <si>
    <t>Strom Grundgebühr p. a.</t>
  </si>
  <si>
    <t>Grundgebühr Strom</t>
  </si>
  <si>
    <t>Wartung und Reparatur</t>
  </si>
  <si>
    <t>Jahresarbeitszahl: (Nutzenergie / Stromverbrauch)</t>
  </si>
  <si>
    <t>Hausstromkosten (FBH-Ventile)</t>
  </si>
  <si>
    <t>Gesamt Netto:</t>
  </si>
  <si>
    <t>Gesamt inkl. 19% MwSt.:</t>
  </si>
  <si>
    <t>Betriebskosten pro Jahr: (inkl. MwSt.):</t>
  </si>
  <si>
    <t>Bemerkung</t>
  </si>
  <si>
    <t>Nutzenergie Gesamt:</t>
  </si>
  <si>
    <t>Erdgas (Brennerverbrauch [m³] x EUR/m³)</t>
  </si>
  <si>
    <t>Strom (Heizung): 530 kWh x EUR/kWh</t>
  </si>
  <si>
    <t>Strom (Solar):      80 kWh x EUR/kWh</t>
  </si>
  <si>
    <t>Förderung BAFA (nur Neubauten!)</t>
  </si>
  <si>
    <t>Betriebsstunden Brennstoffzelle pro Jahr (356*24):</t>
  </si>
  <si>
    <t>Wärmeerzeugung Spitzlastbrenner (Nutzenergie - Wärmeausspeisung)</t>
  </si>
  <si>
    <t>Gasbedarf Brennstoffzelle elektrisch (Stromausspeisung * Gasbedarf für 1 kWh-el)</t>
  </si>
  <si>
    <t>Gasbedarf Brennstoffzelle thermisch (Wärmeausspeisung * Gasbedarf für 1 kWh-th)</t>
  </si>
  <si>
    <t>Gesamtbedarf Gas =&gt; Max(Gasbedarf el, Gasbedarf th) + Gasbedarf Spitzenlastbrenner</t>
  </si>
  <si>
    <t>Gesamt Gasbedarf Gasbrennwert (Wärmeerzeugung Spitzenlastbrenner * Wirkungsgrad)</t>
  </si>
  <si>
    <t>Überproduktion Strom (Stromausspeisung - Eigenverbrauch im Haushalt)</t>
  </si>
  <si>
    <t>davon tatsächlicher Eigenverbrauch im Haushalt (Eigenbedarf * Eigenverbrauchsrate)</t>
  </si>
  <si>
    <t>Erdgas (Gesamtbedarf Gas * EUR/kWh)</t>
  </si>
  <si>
    <t>Einsparung durch tatsächlichen Eigenverbrauch (Eigenverbrauch * Haushaltsstrom EUR/kWh)</t>
  </si>
  <si>
    <t>Einspeisevergütung (Überproduktion Strom * Förderung Einspeisung)</t>
  </si>
  <si>
    <t>Zuschuss für Eigennutzung (Eigenverbrauch * Förderung Eigennutzung)</t>
  </si>
  <si>
    <t>Rückerstattung Erdgassteuer (Gesamtbedarf Gas * Stromsteuererstattung EUR/kWh)</t>
  </si>
  <si>
    <t>Gasbrennwert-Kessel + Solar-Thermie-Kollektor</t>
  </si>
  <si>
    <t>Luft-Wärme-Pumpe</t>
  </si>
  <si>
    <t>Stromverbrauch für Heizung:   (3.200 kWh * Leistungszahl)</t>
  </si>
  <si>
    <t>Stromverbr. für Warmwasser: (1.200 kWh * Leistungszahl)</t>
  </si>
  <si>
    <t>für Heizung: (1.000 cbm * 9,0 kWh/m³ * 1,0 Wirkungsgrad)</t>
  </si>
  <si>
    <t>Warmwasser: (230 cbm * 9,0 kWh/m³ * 0,8 Wirkungsgrad)</t>
  </si>
  <si>
    <t>tatsächlich genutzter Kollektorertrag: (ca. 300 kWh/m²)</t>
  </si>
  <si>
    <t>Kollektor 5 m², inkl. Zubehör und Montage</t>
  </si>
  <si>
    <t>GESAMTKOSTEN 20 Jahre:</t>
  </si>
  <si>
    <t>Mikro-Kraft-Wärme-Kopplung auf Brennstoffzellen-Basis</t>
  </si>
  <si>
    <t>Gas-Energie-Äquivalent 1 kWh -&gt; m³</t>
  </si>
  <si>
    <t>Stromausspeisung pro Jahr: (Betriebsstunden p. a. * kWel * Arbeitsrate)</t>
  </si>
  <si>
    <t>Wärmeausspeisung pro Jahr: (Betriebsstunden p. a. * kWth * Arbeitsrate)</t>
  </si>
  <si>
    <t>Unterdeckung Strom (Eigenbedarf Strom - tatsächlicher Eigenverbrauch)</t>
  </si>
  <si>
    <t>Gas-Energie-Äquivalent (1 kWh -&gt; m³)</t>
  </si>
  <si>
    <t>Nutzenergie Brenner kWh:</t>
  </si>
  <si>
    <t>Nutzenergie Brenner m³: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</si>
</sst>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73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6" fillId="3" borderId="1" applyNumberFormat="0" applyAlignment="0" applyProtection="0"/>
    <xf numFmtId="0" fontId="3" fillId="0" borderId="5" applyNumberFormat="0" applyFill="0" applyAlignment="0" applyProtection="0"/>
  </cellStyleXfs>
  <cellXfs count="32">
    <xf numFmtId="0" fontId="0" fillId="0" borderId="0" xfId="0"/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 wrapText="1"/>
    </xf>
    <xf numFmtId="1" fontId="0" fillId="0" borderId="0" xfId="0" applyNumberFormat="1"/>
    <xf numFmtId="0" fontId="2" fillId="2" borderId="1" xfId="2"/>
    <xf numFmtId="1" fontId="3" fillId="0" borderId="0" xfId="0" applyNumberFormat="1" applyFont="1"/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" fontId="2" fillId="2" borderId="1" xfId="2" applyNumberFormat="1"/>
    <xf numFmtId="9" fontId="2" fillId="2" borderId="1" xfId="1" applyFont="1" applyFill="1" applyBorder="1"/>
    <xf numFmtId="9" fontId="2" fillId="2" borderId="1" xfId="2" applyNumberFormat="1"/>
    <xf numFmtId="8" fontId="0" fillId="0" borderId="0" xfId="0" applyNumberFormat="1"/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/>
    <xf numFmtId="0" fontId="3" fillId="0" borderId="0" xfId="0" applyFont="1"/>
    <xf numFmtId="0" fontId="3" fillId="0" borderId="5" xfId="4"/>
    <xf numFmtId="173" fontId="0" fillId="0" borderId="0" xfId="0" applyNumberFormat="1"/>
    <xf numFmtId="0" fontId="3" fillId="0" borderId="5" xfId="4" applyAlignment="1">
      <alignment horizontal="left" vertical="center" wrapText="1"/>
    </xf>
    <xf numFmtId="1" fontId="3" fillId="0" borderId="5" xfId="4" applyNumberFormat="1"/>
    <xf numFmtId="0" fontId="6" fillId="3" borderId="1" xfId="3"/>
    <xf numFmtId="0" fontId="7" fillId="0" borderId="0" xfId="0" applyFont="1"/>
    <xf numFmtId="0" fontId="7" fillId="0" borderId="0" xfId="0" applyFont="1" applyBorder="1" applyAlignment="1">
      <alignment horizontal="right" vertical="center" wrapText="1"/>
    </xf>
    <xf numFmtId="0" fontId="8" fillId="4" borderId="0" xfId="0" applyFont="1" applyFill="1" applyAlignment="1">
      <alignment horizontal="center"/>
    </xf>
    <xf numFmtId="0" fontId="9" fillId="0" borderId="5" xfId="4" applyFont="1" applyFill="1" applyAlignment="1">
      <alignment horizontal="left" vertical="center" wrapText="1"/>
    </xf>
    <xf numFmtId="1" fontId="9" fillId="0" borderId="5" xfId="4" applyNumberFormat="1" applyFont="1"/>
  </cellXfs>
  <cellStyles count="5">
    <cellStyle name="Berechnung" xfId="3" builtinId="22"/>
    <cellStyle name="Eingabe" xfId="2" builtinId="20"/>
    <cellStyle name="Ergebnis" xfId="4" builtinId="25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C44" sqref="C44"/>
    </sheetView>
  </sheetViews>
  <sheetFormatPr baseColWidth="10" defaultRowHeight="15" customHeight="1" x14ac:dyDescent="0.25"/>
  <cols>
    <col min="1" max="1" width="58.140625" bestFit="1" customWidth="1"/>
    <col min="2" max="2" width="16.5703125" customWidth="1"/>
  </cols>
  <sheetData>
    <row r="1" spans="1:4" ht="15" customHeight="1" x14ac:dyDescent="0.25">
      <c r="A1" t="s">
        <v>55</v>
      </c>
      <c r="B1" s="6">
        <v>0.27</v>
      </c>
    </row>
    <row r="2" spans="1:4" ht="15" customHeight="1" x14ac:dyDescent="0.25">
      <c r="A2" t="s">
        <v>56</v>
      </c>
      <c r="B2" s="6">
        <v>0.24</v>
      </c>
    </row>
    <row r="3" spans="1:4" ht="15" customHeight="1" x14ac:dyDescent="0.25">
      <c r="A3" t="s">
        <v>53</v>
      </c>
      <c r="B3" s="6">
        <v>2.9</v>
      </c>
    </row>
    <row r="4" spans="1:4" ht="15" customHeight="1" x14ac:dyDescent="0.25">
      <c r="A4" t="s">
        <v>54</v>
      </c>
      <c r="B4" s="6">
        <v>2.2000000000000002</v>
      </c>
    </row>
    <row r="8" spans="1:4" ht="15" customHeight="1" thickBot="1" x14ac:dyDescent="0.3"/>
    <row r="9" spans="1:4" ht="15" customHeight="1" thickTop="1" thickBot="1" x14ac:dyDescent="0.3">
      <c r="A9" s="1" t="s">
        <v>52</v>
      </c>
      <c r="B9" s="2" t="s">
        <v>0</v>
      </c>
    </row>
    <row r="10" spans="1:4" ht="15" customHeight="1" thickTop="1" thickBot="1" x14ac:dyDescent="0.3">
      <c r="A10" s="3" t="s">
        <v>1</v>
      </c>
      <c r="B10" s="2" t="s">
        <v>2</v>
      </c>
      <c r="C10" s="6">
        <v>9000</v>
      </c>
      <c r="D10" t="s">
        <v>58</v>
      </c>
    </row>
    <row r="11" spans="1:4" ht="15" customHeight="1" thickTop="1" thickBot="1" x14ac:dyDescent="0.3">
      <c r="A11" s="3" t="s">
        <v>3</v>
      </c>
      <c r="B11" s="2" t="s">
        <v>4</v>
      </c>
      <c r="C11" s="6">
        <v>500</v>
      </c>
      <c r="D11" t="s">
        <v>58</v>
      </c>
    </row>
    <row r="12" spans="1:4" ht="15" customHeight="1" thickTop="1" thickBot="1" x14ac:dyDescent="0.3">
      <c r="A12" s="3" t="s">
        <v>5</v>
      </c>
      <c r="B12" s="2" t="s">
        <v>6</v>
      </c>
      <c r="C12" s="6">
        <v>2800</v>
      </c>
      <c r="D12" t="s">
        <v>58</v>
      </c>
    </row>
    <row r="13" spans="1:4" ht="15" customHeight="1" thickTop="1" thickBot="1" x14ac:dyDescent="0.3">
      <c r="A13" s="3" t="s">
        <v>7</v>
      </c>
      <c r="B13" s="2" t="s">
        <v>8</v>
      </c>
      <c r="C13" s="6">
        <v>1450</v>
      </c>
      <c r="D13" t="s">
        <v>58</v>
      </c>
    </row>
    <row r="14" spans="1:4" ht="15" customHeight="1" thickTop="1" thickBot="1" x14ac:dyDescent="0.3">
      <c r="A14" s="3" t="s">
        <v>9</v>
      </c>
      <c r="B14" s="2" t="s">
        <v>10</v>
      </c>
      <c r="C14" s="6">
        <v>1800</v>
      </c>
      <c r="D14" t="s">
        <v>58</v>
      </c>
    </row>
    <row r="15" spans="1:4" ht="15" customHeight="1" thickTop="1" thickBot="1" x14ac:dyDescent="0.3">
      <c r="A15" s="3" t="s">
        <v>11</v>
      </c>
      <c r="B15" s="2" t="s">
        <v>12</v>
      </c>
      <c r="C15" s="6">
        <v>700</v>
      </c>
      <c r="D15" t="s">
        <v>58</v>
      </c>
    </row>
    <row r="16" spans="1:4" ht="15" customHeight="1" thickTop="1" thickBot="1" x14ac:dyDescent="0.3">
      <c r="A16" s="1" t="s">
        <v>13</v>
      </c>
      <c r="B16" s="4" t="s">
        <v>14</v>
      </c>
      <c r="C16">
        <f>SUM(C10:C15)</f>
        <v>16250</v>
      </c>
      <c r="D16" t="s">
        <v>58</v>
      </c>
    </row>
    <row r="17" spans="1:4" ht="15" customHeight="1" thickTop="1" thickBot="1" x14ac:dyDescent="0.3">
      <c r="A17" s="1" t="s">
        <v>15</v>
      </c>
      <c r="B17" s="4" t="s">
        <v>16</v>
      </c>
      <c r="C17" s="5">
        <f>C16*1.19</f>
        <v>19337.5</v>
      </c>
      <c r="D17" t="s">
        <v>58</v>
      </c>
    </row>
    <row r="18" spans="1:4" ht="15" customHeight="1" thickTop="1" thickBot="1" x14ac:dyDescent="0.3"/>
    <row r="19" spans="1:4" ht="15" customHeight="1" thickTop="1" thickBot="1" x14ac:dyDescent="0.3">
      <c r="A19" s="1" t="s">
        <v>17</v>
      </c>
      <c r="B19" s="2"/>
    </row>
    <row r="20" spans="1:4" ht="15" customHeight="1" thickTop="1" thickBot="1" x14ac:dyDescent="0.3">
      <c r="A20" s="3" t="s">
        <v>18</v>
      </c>
      <c r="B20" s="2" t="s">
        <v>19</v>
      </c>
    </row>
    <row r="21" spans="1:4" ht="15" customHeight="1" thickTop="1" thickBot="1" x14ac:dyDescent="0.3">
      <c r="A21" s="3" t="s">
        <v>20</v>
      </c>
      <c r="B21" s="2" t="s">
        <v>21</v>
      </c>
    </row>
    <row r="22" spans="1:4" ht="15" customHeight="1" thickTop="1" thickBot="1" x14ac:dyDescent="0.3">
      <c r="A22" s="3" t="s">
        <v>22</v>
      </c>
      <c r="B22" s="2" t="s">
        <v>23</v>
      </c>
    </row>
    <row r="23" spans="1:4" ht="15" customHeight="1" thickTop="1" thickBot="1" x14ac:dyDescent="0.3">
      <c r="A23" s="3" t="s">
        <v>24</v>
      </c>
      <c r="B23" s="2" t="s">
        <v>25</v>
      </c>
    </row>
    <row r="24" spans="1:4" ht="15" customHeight="1" thickTop="1" thickBot="1" x14ac:dyDescent="0.3">
      <c r="A24" s="1" t="s">
        <v>26</v>
      </c>
      <c r="B24" s="4" t="s">
        <v>27</v>
      </c>
      <c r="C24">
        <v>12400</v>
      </c>
      <c r="D24" t="s">
        <v>59</v>
      </c>
    </row>
    <row r="25" spans="1:4" ht="15" customHeight="1" thickTop="1" thickBot="1" x14ac:dyDescent="0.3">
      <c r="A25" s="3"/>
      <c r="B25" s="2"/>
    </row>
    <row r="26" spans="1:4" ht="15" customHeight="1" thickTop="1" thickBot="1" x14ac:dyDescent="0.3">
      <c r="A26" s="3" t="s">
        <v>28</v>
      </c>
      <c r="B26" s="2" t="s">
        <v>29</v>
      </c>
      <c r="C26">
        <v>4400</v>
      </c>
      <c r="D26" t="s">
        <v>59</v>
      </c>
    </row>
    <row r="27" spans="1:4" ht="15" customHeight="1" thickTop="1" thickBot="1" x14ac:dyDescent="0.3">
      <c r="A27" s="3" t="s">
        <v>30</v>
      </c>
      <c r="B27" s="2" t="s">
        <v>31</v>
      </c>
      <c r="C27">
        <v>480</v>
      </c>
      <c r="D27" t="s">
        <v>59</v>
      </c>
    </row>
    <row r="28" spans="1:4" ht="15" customHeight="1" thickTop="1" thickBot="1" x14ac:dyDescent="0.3">
      <c r="A28" s="3" t="s">
        <v>32</v>
      </c>
      <c r="B28" s="2" t="s">
        <v>33</v>
      </c>
      <c r="C28">
        <v>250</v>
      </c>
      <c r="D28" t="s">
        <v>59</v>
      </c>
    </row>
    <row r="29" spans="1:4" ht="15" customHeight="1" thickTop="1" thickBot="1" x14ac:dyDescent="0.3">
      <c r="A29" s="1" t="s">
        <v>34</v>
      </c>
      <c r="B29" s="4" t="s">
        <v>35</v>
      </c>
      <c r="C29">
        <f>SUM(C26:C28)</f>
        <v>5130</v>
      </c>
      <c r="D29" t="s">
        <v>59</v>
      </c>
    </row>
    <row r="30" spans="1:4" ht="15" customHeight="1" thickTop="1" thickBot="1" x14ac:dyDescent="0.3">
      <c r="A30" s="3" t="s">
        <v>36</v>
      </c>
      <c r="B30" s="2"/>
    </row>
    <row r="31" spans="1:4" ht="15" customHeight="1" thickTop="1" thickBot="1" x14ac:dyDescent="0.3">
      <c r="A31" s="3" t="s">
        <v>37</v>
      </c>
      <c r="B31" s="2" t="s">
        <v>38</v>
      </c>
      <c r="C31">
        <v>140</v>
      </c>
      <c r="D31" t="s">
        <v>59</v>
      </c>
    </row>
    <row r="32" spans="1:4" ht="15" customHeight="1" thickTop="1" thickBot="1" x14ac:dyDescent="0.3">
      <c r="A32" s="3"/>
      <c r="B32" s="2"/>
    </row>
    <row r="33" spans="1:4" ht="15" customHeight="1" thickTop="1" thickBot="1" x14ac:dyDescent="0.3">
      <c r="A33" s="1" t="s">
        <v>39</v>
      </c>
      <c r="B33" s="4"/>
    </row>
    <row r="34" spans="1:4" ht="15" customHeight="1" thickTop="1" thickBot="1" x14ac:dyDescent="0.3">
      <c r="A34" s="3" t="s">
        <v>40</v>
      </c>
      <c r="B34" s="2" t="s">
        <v>41</v>
      </c>
    </row>
    <row r="35" spans="1:4" ht="15" customHeight="1" thickTop="1" thickBot="1" x14ac:dyDescent="0.3">
      <c r="A35" s="3" t="s">
        <v>42</v>
      </c>
      <c r="B35" s="2" t="s">
        <v>43</v>
      </c>
    </row>
    <row r="36" spans="1:4" ht="15" customHeight="1" thickTop="1" thickBot="1" x14ac:dyDescent="0.3">
      <c r="A36" s="3"/>
      <c r="B36" s="2"/>
    </row>
    <row r="37" spans="1:4" ht="15" customHeight="1" thickTop="1" thickBot="1" x14ac:dyDescent="0.3">
      <c r="A37" s="3" t="s">
        <v>57</v>
      </c>
      <c r="B37" s="2"/>
      <c r="C37" s="5">
        <f>C29*B2</f>
        <v>1231.2</v>
      </c>
      <c r="D37" t="s">
        <v>58</v>
      </c>
    </row>
    <row r="38" spans="1:4" ht="15" customHeight="1" thickTop="1" thickBot="1" x14ac:dyDescent="0.3">
      <c r="A38" s="3"/>
      <c r="B38" s="2"/>
      <c r="C38" s="5"/>
    </row>
    <row r="39" spans="1:4" ht="15" customHeight="1" thickTop="1" thickBot="1" x14ac:dyDescent="0.3">
      <c r="A39" s="3" t="s">
        <v>44</v>
      </c>
      <c r="B39" s="2" t="s">
        <v>45</v>
      </c>
      <c r="C39" s="5">
        <v>90</v>
      </c>
      <c r="D39" t="s">
        <v>58</v>
      </c>
    </row>
    <row r="40" spans="1:4" ht="15" customHeight="1" thickTop="1" thickBot="1" x14ac:dyDescent="0.3">
      <c r="A40" s="3" t="s">
        <v>46</v>
      </c>
      <c r="B40" s="2" t="s">
        <v>47</v>
      </c>
      <c r="C40" s="5">
        <f>C31*B1</f>
        <v>37.800000000000004</v>
      </c>
      <c r="D40" t="s">
        <v>58</v>
      </c>
    </row>
    <row r="41" spans="1:4" ht="15" customHeight="1" thickTop="1" thickBot="1" x14ac:dyDescent="0.3">
      <c r="A41" s="3" t="s">
        <v>48</v>
      </c>
      <c r="B41" s="2" t="s">
        <v>49</v>
      </c>
      <c r="C41" s="5">
        <v>70</v>
      </c>
      <c r="D41" t="s">
        <v>58</v>
      </c>
    </row>
    <row r="42" spans="1:4" ht="15" customHeight="1" thickTop="1" thickBot="1" x14ac:dyDescent="0.3">
      <c r="A42" s="1" t="s">
        <v>50</v>
      </c>
      <c r="B42" s="4" t="s">
        <v>51</v>
      </c>
      <c r="C42" s="7">
        <f>SUM(C34:C41)</f>
        <v>1429</v>
      </c>
      <c r="D42" t="s">
        <v>58</v>
      </c>
    </row>
    <row r="43" spans="1:4" ht="15" customHeight="1" thickTop="1" x14ac:dyDescent="0.25"/>
    <row r="44" spans="1:4" ht="15" customHeight="1" x14ac:dyDescent="0.25">
      <c r="C44" s="5">
        <f>C17+C42*20</f>
        <v>47917.5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4" workbookViewId="0">
      <selection activeCell="C37" sqref="C37:D37"/>
    </sheetView>
  </sheetViews>
  <sheetFormatPr baseColWidth="10" defaultRowHeight="15" customHeight="1" x14ac:dyDescent="0.25"/>
  <cols>
    <col min="1" max="1" width="57.85546875" bestFit="1" customWidth="1"/>
    <col min="2" max="2" width="14.28515625" bestFit="1" customWidth="1"/>
    <col min="3" max="3" width="12.28515625" customWidth="1"/>
  </cols>
  <sheetData>
    <row r="1" spans="1:4" ht="15" customHeight="1" x14ac:dyDescent="0.25">
      <c r="A1" t="s">
        <v>55</v>
      </c>
      <c r="B1" s="6">
        <v>0.27</v>
      </c>
    </row>
    <row r="2" spans="1:4" ht="15" customHeight="1" x14ac:dyDescent="0.25">
      <c r="A2" t="s">
        <v>97</v>
      </c>
      <c r="B2" s="6">
        <v>5.7000000000000002E-2</v>
      </c>
    </row>
    <row r="6" spans="1:4" ht="15" customHeight="1" thickBot="1" x14ac:dyDescent="0.3"/>
    <row r="7" spans="1:4" ht="15" customHeight="1" thickTop="1" thickBot="1" x14ac:dyDescent="0.3">
      <c r="A7" s="1" t="s">
        <v>52</v>
      </c>
      <c r="B7" s="2" t="s">
        <v>0</v>
      </c>
    </row>
    <row r="8" spans="1:4" ht="15" customHeight="1" thickTop="1" thickBot="1" x14ac:dyDescent="0.3">
      <c r="A8" s="3" t="s">
        <v>60</v>
      </c>
      <c r="B8" s="2" t="s">
        <v>6</v>
      </c>
      <c r="C8" s="10">
        <v>2800</v>
      </c>
      <c r="D8" t="s">
        <v>58</v>
      </c>
    </row>
    <row r="9" spans="1:4" ht="15" customHeight="1" thickTop="1" thickBot="1" x14ac:dyDescent="0.3">
      <c r="A9" s="3" t="s">
        <v>61</v>
      </c>
      <c r="B9" s="2" t="s">
        <v>62</v>
      </c>
      <c r="C9" s="10">
        <v>1700</v>
      </c>
      <c r="D9" t="s">
        <v>58</v>
      </c>
    </row>
    <row r="10" spans="1:4" ht="15" customHeight="1" thickTop="1" thickBot="1" x14ac:dyDescent="0.3">
      <c r="A10" s="3" t="s">
        <v>63</v>
      </c>
      <c r="B10" s="2" t="s">
        <v>64</v>
      </c>
      <c r="C10" s="10">
        <v>1200</v>
      </c>
      <c r="D10" t="s">
        <v>58</v>
      </c>
    </row>
    <row r="11" spans="1:4" ht="15" customHeight="1" thickTop="1" thickBot="1" x14ac:dyDescent="0.3">
      <c r="A11" s="3" t="s">
        <v>65</v>
      </c>
      <c r="B11" s="2" t="s">
        <v>66</v>
      </c>
      <c r="C11" s="10">
        <v>4600</v>
      </c>
      <c r="D11" t="s">
        <v>58</v>
      </c>
    </row>
    <row r="12" spans="1:4" ht="15" customHeight="1" thickTop="1" thickBot="1" x14ac:dyDescent="0.3">
      <c r="A12" s="3" t="s">
        <v>67</v>
      </c>
      <c r="B12" s="2" t="s">
        <v>68</v>
      </c>
      <c r="C12" s="10">
        <v>900</v>
      </c>
      <c r="D12" t="s">
        <v>58</v>
      </c>
    </row>
    <row r="13" spans="1:4" ht="15" customHeight="1" thickTop="1" thickBot="1" x14ac:dyDescent="0.3">
      <c r="A13" s="3" t="s">
        <v>7</v>
      </c>
      <c r="B13" s="2" t="s">
        <v>69</v>
      </c>
      <c r="C13" s="10">
        <v>600</v>
      </c>
      <c r="D13" t="s">
        <v>58</v>
      </c>
    </row>
    <row r="14" spans="1:4" ht="15" customHeight="1" thickTop="1" thickBot="1" x14ac:dyDescent="0.3">
      <c r="A14" s="3" t="s">
        <v>70</v>
      </c>
      <c r="B14" s="2" t="s">
        <v>71</v>
      </c>
      <c r="C14" s="10">
        <v>1300</v>
      </c>
      <c r="D14" t="s">
        <v>58</v>
      </c>
    </row>
    <row r="15" spans="1:4" ht="15" customHeight="1" thickTop="1" thickBot="1" x14ac:dyDescent="0.3">
      <c r="A15" s="3" t="s">
        <v>11</v>
      </c>
      <c r="B15" s="2" t="s">
        <v>69</v>
      </c>
      <c r="C15" s="10">
        <v>600</v>
      </c>
      <c r="D15" t="s">
        <v>58</v>
      </c>
    </row>
    <row r="16" spans="1:4" ht="15" customHeight="1" thickTop="1" thickBot="1" x14ac:dyDescent="0.3">
      <c r="A16" s="1" t="s">
        <v>13</v>
      </c>
      <c r="B16" s="4" t="s">
        <v>72</v>
      </c>
      <c r="C16" s="5">
        <f>SUM(C8:C15)</f>
        <v>13700</v>
      </c>
      <c r="D16" t="s">
        <v>58</v>
      </c>
    </row>
    <row r="17" spans="1:4" ht="15" customHeight="1" thickTop="1" thickBot="1" x14ac:dyDescent="0.3">
      <c r="A17" s="1" t="s">
        <v>15</v>
      </c>
      <c r="B17" s="4" t="s">
        <v>73</v>
      </c>
      <c r="C17" s="5">
        <f>C16*1.19</f>
        <v>16303</v>
      </c>
      <c r="D17" t="s">
        <v>58</v>
      </c>
    </row>
    <row r="18" spans="1:4" ht="15" customHeight="1" thickTop="1" thickBot="1" x14ac:dyDescent="0.3">
      <c r="C18" s="5"/>
    </row>
    <row r="19" spans="1:4" ht="15" customHeight="1" thickTop="1" thickBot="1" x14ac:dyDescent="0.3">
      <c r="A19" s="1" t="s">
        <v>96</v>
      </c>
      <c r="B19" s="2"/>
      <c r="C19" s="5"/>
    </row>
    <row r="20" spans="1:4" ht="15" customHeight="1" thickTop="1" thickBot="1" x14ac:dyDescent="0.3">
      <c r="A20" s="3" t="s">
        <v>74</v>
      </c>
      <c r="B20" s="2" t="s">
        <v>75</v>
      </c>
      <c r="C20" s="5">
        <v>9000</v>
      </c>
      <c r="D20" t="s">
        <v>59</v>
      </c>
    </row>
    <row r="21" spans="1:4" ht="15" customHeight="1" thickTop="1" thickBot="1" x14ac:dyDescent="0.3">
      <c r="A21" s="3" t="s">
        <v>76</v>
      </c>
      <c r="B21" s="2" t="s">
        <v>77</v>
      </c>
      <c r="C21" s="5">
        <v>1660</v>
      </c>
      <c r="D21" t="s">
        <v>59</v>
      </c>
    </row>
    <row r="22" spans="1:4" ht="15" customHeight="1" thickTop="1" thickBot="1" x14ac:dyDescent="0.3">
      <c r="A22" s="3" t="s">
        <v>78</v>
      </c>
      <c r="B22" s="2" t="s">
        <v>79</v>
      </c>
      <c r="C22" s="5">
        <v>1500</v>
      </c>
      <c r="D22" t="s">
        <v>59</v>
      </c>
    </row>
    <row r="23" spans="1:4" ht="15" customHeight="1" thickTop="1" thickBot="1" x14ac:dyDescent="0.3">
      <c r="A23" s="1" t="s">
        <v>80</v>
      </c>
      <c r="B23" s="4" t="s">
        <v>81</v>
      </c>
      <c r="C23" s="5">
        <f>SUM(C20:C22)</f>
        <v>12160</v>
      </c>
      <c r="D23" t="s">
        <v>59</v>
      </c>
    </row>
    <row r="24" spans="1:4" ht="15" customHeight="1" thickTop="1" thickBot="1" x14ac:dyDescent="0.3">
      <c r="A24" s="3"/>
      <c r="B24" s="2"/>
      <c r="C24" s="5"/>
    </row>
    <row r="25" spans="1:4" ht="15" customHeight="1" thickTop="1" thickBot="1" x14ac:dyDescent="0.3">
      <c r="A25" s="1" t="s">
        <v>39</v>
      </c>
      <c r="B25" s="4"/>
      <c r="C25" s="5"/>
    </row>
    <row r="26" spans="1:4" ht="15" customHeight="1" thickTop="1" thickBot="1" x14ac:dyDescent="0.3">
      <c r="A26" s="3" t="s">
        <v>82</v>
      </c>
      <c r="B26" s="2" t="s">
        <v>83</v>
      </c>
      <c r="C26" s="5">
        <f>C23*B2</f>
        <v>693.12</v>
      </c>
      <c r="D26" t="s">
        <v>58</v>
      </c>
    </row>
    <row r="27" spans="1:4" ht="15" customHeight="1" thickTop="1" thickBot="1" x14ac:dyDescent="0.3">
      <c r="A27" s="3" t="s">
        <v>84</v>
      </c>
      <c r="B27" s="2" t="s">
        <v>85</v>
      </c>
      <c r="C27" s="5">
        <v>150</v>
      </c>
      <c r="D27" t="s">
        <v>58</v>
      </c>
    </row>
    <row r="28" spans="1:4" ht="15" customHeight="1" thickTop="1" thickBot="1" x14ac:dyDescent="0.3">
      <c r="A28" s="3" t="s">
        <v>86</v>
      </c>
      <c r="B28" s="2" t="s">
        <v>87</v>
      </c>
      <c r="C28" s="5">
        <v>40</v>
      </c>
      <c r="D28" t="s">
        <v>58</v>
      </c>
    </row>
    <row r="29" spans="1:4" ht="15" customHeight="1" thickTop="1" thickBot="1" x14ac:dyDescent="0.3">
      <c r="A29" s="3" t="s">
        <v>88</v>
      </c>
      <c r="B29" s="2" t="s">
        <v>89</v>
      </c>
      <c r="C29" s="5">
        <v>125</v>
      </c>
      <c r="D29" t="s">
        <v>58</v>
      </c>
    </row>
    <row r="30" spans="1:4" ht="15" customHeight="1" thickTop="1" thickBot="1" x14ac:dyDescent="0.3">
      <c r="A30" s="3" t="s">
        <v>90</v>
      </c>
      <c r="B30" s="2" t="s">
        <v>87</v>
      </c>
      <c r="C30" s="5">
        <v>40</v>
      </c>
      <c r="D30" t="s">
        <v>58</v>
      </c>
    </row>
    <row r="31" spans="1:4" ht="15" customHeight="1" thickTop="1" thickBot="1" x14ac:dyDescent="0.3">
      <c r="A31" s="3" t="s">
        <v>91</v>
      </c>
      <c r="B31" s="2" t="s">
        <v>92</v>
      </c>
      <c r="C31" s="5">
        <f>530*B1</f>
        <v>143.10000000000002</v>
      </c>
      <c r="D31" t="s">
        <v>58</v>
      </c>
    </row>
    <row r="32" spans="1:4" ht="15" customHeight="1" thickTop="1" thickBot="1" x14ac:dyDescent="0.3">
      <c r="A32" s="3" t="s">
        <v>93</v>
      </c>
      <c r="B32" s="2" t="s">
        <v>94</v>
      </c>
      <c r="C32" s="5">
        <f>80*B1</f>
        <v>21.6</v>
      </c>
      <c r="D32" t="s">
        <v>58</v>
      </c>
    </row>
    <row r="33" spans="1:4" ht="15" customHeight="1" thickTop="1" thickBot="1" x14ac:dyDescent="0.3">
      <c r="A33" s="1" t="s">
        <v>50</v>
      </c>
      <c r="B33" s="4" t="s">
        <v>95</v>
      </c>
      <c r="C33" s="7">
        <f>SUM(C26:C32)</f>
        <v>1212.8199999999997</v>
      </c>
      <c r="D33" t="s">
        <v>58</v>
      </c>
    </row>
    <row r="34" spans="1:4" ht="15" customHeight="1" thickTop="1" x14ac:dyDescent="0.25"/>
    <row r="35" spans="1:4" ht="15" customHeight="1" x14ac:dyDescent="0.25">
      <c r="C35">
        <f>C17+C33*20</f>
        <v>40559.399999999994</v>
      </c>
    </row>
    <row r="37" spans="1:4" ht="15" customHeight="1" x14ac:dyDescent="0.25">
      <c r="C37" s="1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workbookViewId="0">
      <pane ySplit="17" topLeftCell="A42" activePane="bottomLeft" state="frozen"/>
      <selection pane="bottomLeft" activeCell="C47" sqref="C47"/>
    </sheetView>
  </sheetViews>
  <sheetFormatPr baseColWidth="10" defaultColWidth="68.28515625" defaultRowHeight="15" customHeight="1" x14ac:dyDescent="0.25"/>
  <cols>
    <col min="1" max="1" width="88.85546875" bestFit="1" customWidth="1"/>
    <col min="2" max="2" width="14.28515625" bestFit="1" customWidth="1"/>
    <col min="3" max="3" width="16.140625" customWidth="1"/>
    <col min="4" max="4" width="12.28515625" customWidth="1"/>
  </cols>
  <sheetData>
    <row r="1" spans="1:4" ht="15" customHeight="1" x14ac:dyDescent="0.25">
      <c r="A1" t="s">
        <v>147</v>
      </c>
      <c r="B1" s="6">
        <v>0.25</v>
      </c>
      <c r="C1" t="s">
        <v>148</v>
      </c>
    </row>
    <row r="2" spans="1:4" ht="15" customHeight="1" x14ac:dyDescent="0.25">
      <c r="A2" t="s">
        <v>149</v>
      </c>
      <c r="B2" s="6">
        <v>0.75</v>
      </c>
      <c r="C2" t="s">
        <v>150</v>
      </c>
    </row>
    <row r="3" spans="1:4" ht="15" customHeight="1" x14ac:dyDescent="0.25">
      <c r="A3" t="s">
        <v>152</v>
      </c>
      <c r="B3" s="6">
        <v>1</v>
      </c>
      <c r="C3" t="s">
        <v>150</v>
      </c>
    </row>
    <row r="4" spans="1:4" ht="15" customHeight="1" x14ac:dyDescent="0.25">
      <c r="A4" t="s">
        <v>151</v>
      </c>
      <c r="B4" s="6">
        <v>5000</v>
      </c>
      <c r="C4" t="s">
        <v>59</v>
      </c>
    </row>
    <row r="5" spans="1:4" ht="15" customHeight="1" x14ac:dyDescent="0.25">
      <c r="A5" t="s">
        <v>55</v>
      </c>
      <c r="B5" s="6">
        <v>0.27</v>
      </c>
      <c r="C5" t="s">
        <v>58</v>
      </c>
    </row>
    <row r="6" spans="1:4" ht="15" customHeight="1" x14ac:dyDescent="0.25">
      <c r="A6" t="s">
        <v>97</v>
      </c>
      <c r="B6" s="6">
        <v>5.7000000000000002E-2</v>
      </c>
      <c r="C6" t="s">
        <v>58</v>
      </c>
    </row>
    <row r="7" spans="1:4" ht="15" customHeight="1" x14ac:dyDescent="0.25">
      <c r="A7" t="s">
        <v>157</v>
      </c>
      <c r="B7">
        <f>B6*7.6</f>
        <v>0.43319999999999997</v>
      </c>
      <c r="C7" t="s">
        <v>58</v>
      </c>
      <c r="D7" t="s">
        <v>158</v>
      </c>
    </row>
    <row r="8" spans="1:4" ht="15" customHeight="1" x14ac:dyDescent="0.25">
      <c r="A8" t="s">
        <v>164</v>
      </c>
      <c r="B8">
        <v>7.6</v>
      </c>
      <c r="C8" t="s">
        <v>148</v>
      </c>
      <c r="D8" t="s">
        <v>163</v>
      </c>
    </row>
    <row r="9" spans="1:4" ht="15" customHeight="1" x14ac:dyDescent="0.25">
      <c r="A9" t="s">
        <v>159</v>
      </c>
      <c r="B9" s="6">
        <v>0.04</v>
      </c>
      <c r="C9" t="s">
        <v>58</v>
      </c>
    </row>
    <row r="10" spans="1:4" ht="15" customHeight="1" x14ac:dyDescent="0.25">
      <c r="A10" t="s">
        <v>160</v>
      </c>
      <c r="B10" s="6">
        <v>0.08</v>
      </c>
      <c r="C10" t="s">
        <v>58</v>
      </c>
    </row>
    <row r="11" spans="1:4" ht="15" customHeight="1" x14ac:dyDescent="0.25">
      <c r="A11" t="s">
        <v>161</v>
      </c>
      <c r="B11" s="6">
        <v>5.4999999999999997E-3</v>
      </c>
      <c r="C11" t="s">
        <v>58</v>
      </c>
    </row>
    <row r="12" spans="1:4" ht="15" customHeight="1" x14ac:dyDescent="0.25">
      <c r="A12" t="s">
        <v>165</v>
      </c>
      <c r="B12" s="11">
        <f>20/24</f>
        <v>0.83333333333333337</v>
      </c>
      <c r="C12" t="s">
        <v>166</v>
      </c>
    </row>
    <row r="13" spans="1:4" ht="15" customHeight="1" x14ac:dyDescent="0.25">
      <c r="A13" t="s">
        <v>167</v>
      </c>
      <c r="B13" s="6">
        <v>3</v>
      </c>
      <c r="C13" t="s">
        <v>59</v>
      </c>
    </row>
    <row r="14" spans="1:4" ht="15" customHeight="1" x14ac:dyDescent="0.25">
      <c r="A14" t="s">
        <v>168</v>
      </c>
      <c r="B14" s="6">
        <v>2.1</v>
      </c>
      <c r="C14" t="s">
        <v>59</v>
      </c>
    </row>
    <row r="15" spans="1:4" ht="15" customHeight="1" x14ac:dyDescent="0.25">
      <c r="A15" t="s">
        <v>170</v>
      </c>
      <c r="B15" s="12">
        <v>0.94</v>
      </c>
      <c r="C15" t="s">
        <v>166</v>
      </c>
    </row>
    <row r="16" spans="1:4" ht="15" customHeight="1" x14ac:dyDescent="0.25">
      <c r="A16" t="s">
        <v>175</v>
      </c>
      <c r="B16" s="12">
        <v>0.3</v>
      </c>
      <c r="C16" t="s">
        <v>166</v>
      </c>
    </row>
    <row r="18" spans="1:5" ht="15" customHeight="1" thickBot="1" x14ac:dyDescent="0.3"/>
    <row r="19" spans="1:5" ht="15" customHeight="1" thickTop="1" thickBot="1" x14ac:dyDescent="0.3">
      <c r="A19" s="1" t="s">
        <v>52</v>
      </c>
      <c r="B19" s="2" t="s">
        <v>0</v>
      </c>
    </row>
    <row r="20" spans="1:5" ht="15" customHeight="1" thickTop="1" thickBot="1" x14ac:dyDescent="0.3">
      <c r="A20" s="3" t="s">
        <v>98</v>
      </c>
      <c r="B20" s="2" t="s">
        <v>99</v>
      </c>
      <c r="C20" s="6">
        <v>19500</v>
      </c>
      <c r="D20" t="s">
        <v>58</v>
      </c>
      <c r="E20" s="3" t="s">
        <v>162</v>
      </c>
    </row>
    <row r="21" spans="1:5" ht="15" customHeight="1" thickTop="1" thickBot="1" x14ac:dyDescent="0.3">
      <c r="A21" s="3" t="s">
        <v>61</v>
      </c>
      <c r="B21" s="2" t="s">
        <v>62</v>
      </c>
      <c r="C21" s="6">
        <v>1700</v>
      </c>
      <c r="D21" t="s">
        <v>58</v>
      </c>
    </row>
    <row r="22" spans="1:5" ht="15" customHeight="1" thickTop="1" thickBot="1" x14ac:dyDescent="0.3">
      <c r="A22" s="3" t="s">
        <v>63</v>
      </c>
      <c r="B22" s="2" t="s">
        <v>64</v>
      </c>
      <c r="C22" s="6">
        <v>1200</v>
      </c>
      <c r="D22" t="s">
        <v>58</v>
      </c>
    </row>
    <row r="23" spans="1:5" ht="15" customHeight="1" thickTop="1" thickBot="1" x14ac:dyDescent="0.3">
      <c r="A23" s="3" t="s">
        <v>100</v>
      </c>
      <c r="B23" s="2" t="s">
        <v>101</v>
      </c>
      <c r="C23" s="6">
        <v>-3515</v>
      </c>
      <c r="D23" t="s">
        <v>58</v>
      </c>
      <c r="E23" t="s">
        <v>153</v>
      </c>
    </row>
    <row r="24" spans="1:5" ht="15" customHeight="1" thickTop="1" thickBot="1" x14ac:dyDescent="0.3">
      <c r="A24" s="3" t="s">
        <v>102</v>
      </c>
      <c r="B24" s="2" t="s">
        <v>6</v>
      </c>
      <c r="C24" s="6">
        <v>2800</v>
      </c>
      <c r="D24" t="s">
        <v>58</v>
      </c>
    </row>
    <row r="25" spans="1:5" ht="15" customHeight="1" thickTop="1" thickBot="1" x14ac:dyDescent="0.3">
      <c r="A25" s="3" t="s">
        <v>7</v>
      </c>
      <c r="B25" s="2" t="s">
        <v>64</v>
      </c>
      <c r="C25" s="6">
        <v>1200</v>
      </c>
      <c r="D25" t="s">
        <v>58</v>
      </c>
    </row>
    <row r="26" spans="1:5" ht="15" customHeight="1" thickTop="1" thickBot="1" x14ac:dyDescent="0.3">
      <c r="A26" s="3" t="s">
        <v>9</v>
      </c>
      <c r="B26" s="2" t="s">
        <v>103</v>
      </c>
      <c r="C26" s="6">
        <v>4500</v>
      </c>
      <c r="D26" t="s">
        <v>58</v>
      </c>
    </row>
    <row r="27" spans="1:5" ht="15" customHeight="1" thickTop="1" thickBot="1" x14ac:dyDescent="0.3">
      <c r="A27" s="3" t="s">
        <v>11</v>
      </c>
      <c r="B27" s="2" t="s">
        <v>64</v>
      </c>
      <c r="C27" s="6">
        <v>1200</v>
      </c>
      <c r="D27" t="s">
        <v>58</v>
      </c>
    </row>
    <row r="28" spans="1:5" ht="15" customHeight="1" thickTop="1" thickBot="1" x14ac:dyDescent="0.3">
      <c r="A28" s="1" t="s">
        <v>13</v>
      </c>
      <c r="B28" s="4" t="s">
        <v>104</v>
      </c>
      <c r="C28">
        <f>SUM(C20:C27)</f>
        <v>28585</v>
      </c>
      <c r="D28" t="s">
        <v>58</v>
      </c>
    </row>
    <row r="29" spans="1:5" ht="15" customHeight="1" thickTop="1" thickBot="1" x14ac:dyDescent="0.3">
      <c r="A29" s="1" t="s">
        <v>15</v>
      </c>
      <c r="B29" s="4" t="s">
        <v>105</v>
      </c>
      <c r="C29" s="5">
        <f>C28*1.19</f>
        <v>34016.15</v>
      </c>
      <c r="D29" t="s">
        <v>58</v>
      </c>
    </row>
    <row r="30" spans="1:5" ht="15" customHeight="1" thickTop="1" thickBot="1" x14ac:dyDescent="0.3">
      <c r="A30" s="3" t="s">
        <v>106</v>
      </c>
      <c r="B30" s="2"/>
    </row>
    <row r="31" spans="1:5" ht="15" customHeight="1" thickTop="1" thickBot="1" x14ac:dyDescent="0.3"/>
    <row r="32" spans="1:5" ht="15" customHeight="1" thickTop="1" thickBot="1" x14ac:dyDescent="0.3">
      <c r="A32" s="1" t="s">
        <v>107</v>
      </c>
      <c r="B32" s="2"/>
    </row>
    <row r="33" spans="1:5" ht="15" customHeight="1" thickTop="1" thickBot="1" x14ac:dyDescent="0.3">
      <c r="A33" s="3" t="s">
        <v>108</v>
      </c>
      <c r="B33" s="2" t="s">
        <v>109</v>
      </c>
      <c r="C33">
        <v>9500</v>
      </c>
      <c r="D33" t="s">
        <v>59</v>
      </c>
    </row>
    <row r="34" spans="1:5" ht="15" customHeight="1" thickTop="1" thickBot="1" x14ac:dyDescent="0.3">
      <c r="A34" s="3" t="s">
        <v>110</v>
      </c>
      <c r="B34" s="2" t="s">
        <v>111</v>
      </c>
      <c r="C34">
        <v>3000</v>
      </c>
      <c r="D34" t="s">
        <v>59</v>
      </c>
    </row>
    <row r="35" spans="1:5" ht="15" customHeight="1" thickTop="1" thickBot="1" x14ac:dyDescent="0.3">
      <c r="A35" s="1" t="s">
        <v>112</v>
      </c>
      <c r="B35" s="4" t="s">
        <v>113</v>
      </c>
      <c r="C35">
        <f>SUM(C33:C34)</f>
        <v>12500</v>
      </c>
      <c r="D35" t="s">
        <v>59</v>
      </c>
    </row>
    <row r="36" spans="1:5" ht="15" customHeight="1" thickTop="1" thickBot="1" x14ac:dyDescent="0.3">
      <c r="A36" s="3"/>
      <c r="B36" s="2"/>
    </row>
    <row r="37" spans="1:5" ht="15" customHeight="1" thickTop="1" thickBot="1" x14ac:dyDescent="0.3">
      <c r="A37" s="3" t="s">
        <v>114</v>
      </c>
      <c r="B37" s="2" t="s">
        <v>115</v>
      </c>
      <c r="C37">
        <f>365*24</f>
        <v>8760</v>
      </c>
      <c r="D37" t="s">
        <v>154</v>
      </c>
    </row>
    <row r="38" spans="1:5" ht="15" customHeight="1" thickTop="1" x14ac:dyDescent="0.25">
      <c r="A38" s="8" t="s">
        <v>116</v>
      </c>
      <c r="B38" s="14"/>
    </row>
    <row r="39" spans="1:5" ht="15" customHeight="1" thickBot="1" x14ac:dyDescent="0.3">
      <c r="A39" s="9" t="s">
        <v>117</v>
      </c>
      <c r="B39" s="15"/>
    </row>
    <row r="40" spans="1:5" ht="15" customHeight="1" thickTop="1" thickBot="1" x14ac:dyDescent="0.3">
      <c r="A40" s="3"/>
      <c r="B40" s="2"/>
    </row>
    <row r="41" spans="1:5" ht="15" customHeight="1" thickTop="1" thickBot="1" x14ac:dyDescent="0.3">
      <c r="A41" s="3" t="s">
        <v>118</v>
      </c>
      <c r="B41" s="2" t="s">
        <v>119</v>
      </c>
    </row>
    <row r="42" spans="1:5" ht="15" customHeight="1" thickTop="1" thickBot="1" x14ac:dyDescent="0.3">
      <c r="A42" s="3" t="s">
        <v>120</v>
      </c>
      <c r="B42" s="2" t="s">
        <v>121</v>
      </c>
      <c r="C42">
        <f>C37*B12*B2</f>
        <v>5475</v>
      </c>
      <c r="D42" t="s">
        <v>59</v>
      </c>
    </row>
    <row r="43" spans="1:5" ht="15" customHeight="1" thickTop="1" thickBot="1" x14ac:dyDescent="0.3">
      <c r="A43" s="3" t="s">
        <v>122</v>
      </c>
      <c r="B43" s="2" t="s">
        <v>123</v>
      </c>
      <c r="C43">
        <f>B4*B16</f>
        <v>1500</v>
      </c>
      <c r="D43" t="s">
        <v>59</v>
      </c>
    </row>
    <row r="44" spans="1:5" ht="15" customHeight="1" thickTop="1" thickBot="1" x14ac:dyDescent="0.3">
      <c r="A44" s="3" t="s">
        <v>124</v>
      </c>
      <c r="B44" s="2" t="s">
        <v>125</v>
      </c>
      <c r="C44">
        <f>C37*B3*B12</f>
        <v>7300</v>
      </c>
      <c r="D44" t="s">
        <v>59</v>
      </c>
    </row>
    <row r="45" spans="1:5" ht="15" customHeight="1" thickTop="1" thickBot="1" x14ac:dyDescent="0.3">
      <c r="A45" s="3" t="s">
        <v>126</v>
      </c>
      <c r="B45" s="2" t="s">
        <v>127</v>
      </c>
      <c r="C45">
        <f>C35-C44</f>
        <v>5200</v>
      </c>
      <c r="D45" t="s">
        <v>59</v>
      </c>
      <c r="E45" t="s">
        <v>169</v>
      </c>
    </row>
    <row r="46" spans="1:5" ht="15" customHeight="1" thickTop="1" thickBot="1" x14ac:dyDescent="0.3">
      <c r="A46" s="3" t="s">
        <v>128</v>
      </c>
      <c r="B46" s="2" t="s">
        <v>129</v>
      </c>
      <c r="C46">
        <f>C42*B13</f>
        <v>16425</v>
      </c>
      <c r="D46" t="s">
        <v>59</v>
      </c>
      <c r="E46" t="s">
        <v>171</v>
      </c>
    </row>
    <row r="47" spans="1:5" ht="15" customHeight="1" thickTop="1" thickBot="1" x14ac:dyDescent="0.3">
      <c r="A47" s="3" t="s">
        <v>130</v>
      </c>
      <c r="B47" s="2" t="s">
        <v>131</v>
      </c>
      <c r="C47">
        <f>C44*B14</f>
        <v>15330</v>
      </c>
      <c r="D47" t="s">
        <v>59</v>
      </c>
      <c r="E47" t="s">
        <v>172</v>
      </c>
    </row>
    <row r="48" spans="1:5" ht="15" customHeight="1" thickTop="1" thickBot="1" x14ac:dyDescent="0.3">
      <c r="A48" s="3"/>
      <c r="B48" s="2"/>
      <c r="C48" s="5">
        <f>C45*1/B15</f>
        <v>5531.9148936170213</v>
      </c>
      <c r="D48" t="s">
        <v>59</v>
      </c>
      <c r="E48" t="s">
        <v>173</v>
      </c>
    </row>
    <row r="49" spans="1:5" ht="15" customHeight="1" thickTop="1" thickBot="1" x14ac:dyDescent="0.3">
      <c r="A49" s="3"/>
      <c r="B49" s="2"/>
      <c r="C49" s="5"/>
    </row>
    <row r="50" spans="1:5" ht="15" customHeight="1" thickTop="1" thickBot="1" x14ac:dyDescent="0.3">
      <c r="A50" s="3" t="s">
        <v>174</v>
      </c>
      <c r="B50" s="2"/>
      <c r="C50" s="5">
        <f>MAX(C46:C47)+C48</f>
        <v>21956.91489361702</v>
      </c>
      <c r="D50" t="s">
        <v>59</v>
      </c>
    </row>
    <row r="51" spans="1:5" ht="15" customHeight="1" thickTop="1" thickBot="1" x14ac:dyDescent="0.3">
      <c r="A51" s="3" t="s">
        <v>155</v>
      </c>
      <c r="B51" s="2"/>
      <c r="C51">
        <f>IF(C42&gt;C43,C42-C43,0)</f>
        <v>3975</v>
      </c>
    </row>
    <row r="52" spans="1:5" ht="15" customHeight="1" thickTop="1" thickBot="1" x14ac:dyDescent="0.3">
      <c r="A52" s="3" t="s">
        <v>156</v>
      </c>
      <c r="B52" s="2"/>
      <c r="C52">
        <f>B4-C43</f>
        <v>3500</v>
      </c>
    </row>
    <row r="53" spans="1:5" ht="15" customHeight="1" thickTop="1" thickBot="1" x14ac:dyDescent="0.3">
      <c r="A53" s="3"/>
      <c r="B53" s="2"/>
    </row>
    <row r="54" spans="1:5" ht="15" customHeight="1" thickTop="1" thickBot="1" x14ac:dyDescent="0.3">
      <c r="A54" s="1" t="s">
        <v>39</v>
      </c>
      <c r="B54" s="4"/>
    </row>
    <row r="55" spans="1:5" ht="15" customHeight="1" thickTop="1" thickBot="1" x14ac:dyDescent="0.3">
      <c r="A55" s="3" t="s">
        <v>132</v>
      </c>
      <c r="B55" s="2" t="s">
        <v>133</v>
      </c>
      <c r="C55" s="5">
        <f>C50*B6</f>
        <v>1251.5441489361701</v>
      </c>
      <c r="D55" t="s">
        <v>58</v>
      </c>
    </row>
    <row r="56" spans="1:5" ht="15" customHeight="1" thickTop="1" thickBot="1" x14ac:dyDescent="0.3">
      <c r="A56" s="3" t="s">
        <v>134</v>
      </c>
      <c r="B56" s="2" t="s">
        <v>85</v>
      </c>
      <c r="C56">
        <v>150</v>
      </c>
      <c r="D56" t="s">
        <v>58</v>
      </c>
    </row>
    <row r="57" spans="1:5" ht="15" customHeight="1" thickTop="1" thickBot="1" x14ac:dyDescent="0.3">
      <c r="A57" s="3" t="s">
        <v>86</v>
      </c>
      <c r="B57" s="2" t="s">
        <v>87</v>
      </c>
      <c r="C57">
        <v>40</v>
      </c>
      <c r="D57" t="s">
        <v>58</v>
      </c>
    </row>
    <row r="58" spans="1:5" ht="15" customHeight="1" thickTop="1" thickBot="1" x14ac:dyDescent="0.3">
      <c r="A58" s="3" t="s">
        <v>135</v>
      </c>
      <c r="B58" s="2" t="s">
        <v>136</v>
      </c>
      <c r="C58" s="6">
        <v>300</v>
      </c>
      <c r="D58" t="s">
        <v>58</v>
      </c>
    </row>
    <row r="59" spans="1:5" ht="15" customHeight="1" thickTop="1" thickBot="1" x14ac:dyDescent="0.3">
      <c r="A59" s="3" t="s">
        <v>137</v>
      </c>
      <c r="B59" s="2" t="s">
        <v>45</v>
      </c>
      <c r="C59">
        <v>90</v>
      </c>
      <c r="D59" t="s">
        <v>58</v>
      </c>
    </row>
    <row r="60" spans="1:5" ht="15" customHeight="1" thickTop="1" thickBot="1" x14ac:dyDescent="0.3">
      <c r="A60" s="3" t="s">
        <v>138</v>
      </c>
      <c r="B60" s="2" t="s">
        <v>139</v>
      </c>
      <c r="C60">
        <f>(C43*B5)*-1</f>
        <v>-405</v>
      </c>
      <c r="D60" t="s">
        <v>58</v>
      </c>
      <c r="E60" t="s">
        <v>176</v>
      </c>
    </row>
    <row r="61" spans="1:5" ht="15" customHeight="1" thickTop="1" thickBot="1" x14ac:dyDescent="0.3">
      <c r="A61" s="3" t="s">
        <v>140</v>
      </c>
      <c r="B61" s="2" t="s">
        <v>141</v>
      </c>
      <c r="C61">
        <f>(C43*B9)*-1</f>
        <v>-60</v>
      </c>
      <c r="D61" t="s">
        <v>58</v>
      </c>
      <c r="E61" t="s">
        <v>177</v>
      </c>
    </row>
    <row r="62" spans="1:5" ht="15" customHeight="1" thickTop="1" thickBot="1" x14ac:dyDescent="0.3">
      <c r="A62" s="3" t="s">
        <v>142</v>
      </c>
      <c r="B62" s="2" t="s">
        <v>143</v>
      </c>
      <c r="C62" s="5">
        <f>C51*B10*-1</f>
        <v>-318</v>
      </c>
      <c r="D62" t="s">
        <v>58</v>
      </c>
      <c r="E62" t="s">
        <v>178</v>
      </c>
    </row>
    <row r="63" spans="1:5" ht="15" customHeight="1" thickTop="1" thickBot="1" x14ac:dyDescent="0.3">
      <c r="A63" s="3"/>
      <c r="B63" s="2"/>
    </row>
    <row r="64" spans="1:5" ht="15" customHeight="1" thickTop="1" thickBot="1" x14ac:dyDescent="0.3">
      <c r="A64" s="3" t="s">
        <v>144</v>
      </c>
      <c r="B64" s="2" t="s">
        <v>145</v>
      </c>
      <c r="C64" s="5">
        <f>C50*B11*-1</f>
        <v>-120.7630319148936</v>
      </c>
      <c r="D64" t="s">
        <v>58</v>
      </c>
    </row>
    <row r="65" spans="1:4" ht="15" customHeight="1" thickTop="1" thickBot="1" x14ac:dyDescent="0.3">
      <c r="A65" s="1" t="s">
        <v>39</v>
      </c>
      <c r="B65" s="4" t="s">
        <v>146</v>
      </c>
      <c r="C65" s="5">
        <f>SUM(C55:C64)</f>
        <v>927.78111702127649</v>
      </c>
      <c r="D65" t="s">
        <v>58</v>
      </c>
    </row>
    <row r="66" spans="1:4" ht="15" customHeight="1" thickTop="1" x14ac:dyDescent="0.25"/>
    <row r="67" spans="1:4" ht="15" customHeight="1" x14ac:dyDescent="0.25">
      <c r="C67" s="5">
        <f>C29+C65*20</f>
        <v>52571.77234042553</v>
      </c>
    </row>
  </sheetData>
  <mergeCells count="1">
    <mergeCell ref="B38:B39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4"/>
  <sheetViews>
    <sheetView topLeftCell="A12" workbookViewId="0">
      <selection activeCell="B2" sqref="B2:F2"/>
    </sheetView>
  </sheetViews>
  <sheetFormatPr baseColWidth="10" defaultRowHeight="15" customHeight="1" x14ac:dyDescent="0.25"/>
  <cols>
    <col min="1" max="1" width="5.7109375" customWidth="1"/>
    <col min="2" max="2" width="58.140625" bestFit="1" customWidth="1"/>
    <col min="3" max="3" width="10.7109375" customWidth="1"/>
    <col min="4" max="4" width="7.7109375" bestFit="1" customWidth="1"/>
  </cols>
  <sheetData>
    <row r="2" spans="2:6" ht="36" x14ac:dyDescent="0.55000000000000004">
      <c r="B2" s="29" t="s">
        <v>211</v>
      </c>
      <c r="C2" s="29"/>
      <c r="D2" s="29"/>
      <c r="E2" s="29"/>
      <c r="F2" s="29"/>
    </row>
    <row r="4" spans="2:6" ht="15" customHeight="1" x14ac:dyDescent="0.25">
      <c r="B4" s="21" t="s">
        <v>182</v>
      </c>
    </row>
    <row r="5" spans="2:6" ht="15" customHeight="1" x14ac:dyDescent="0.25">
      <c r="B5" s="27" t="s">
        <v>181</v>
      </c>
      <c r="C5" s="27" t="s">
        <v>180</v>
      </c>
      <c r="D5" s="27" t="s">
        <v>179</v>
      </c>
    </row>
    <row r="6" spans="2:6" ht="15" customHeight="1" x14ac:dyDescent="0.25">
      <c r="B6" t="s">
        <v>183</v>
      </c>
      <c r="C6" s="6">
        <f>7.5*12</f>
        <v>90</v>
      </c>
      <c r="D6" t="s">
        <v>58</v>
      </c>
    </row>
    <row r="7" spans="2:6" ht="15" customHeight="1" x14ac:dyDescent="0.25">
      <c r="B7" t="s">
        <v>55</v>
      </c>
      <c r="C7" s="6">
        <v>0.27</v>
      </c>
      <c r="D7" t="s">
        <v>58</v>
      </c>
    </row>
    <row r="8" spans="2:6" ht="15" customHeight="1" x14ac:dyDescent="0.25">
      <c r="B8" t="s">
        <v>56</v>
      </c>
      <c r="C8" s="6">
        <v>0.24</v>
      </c>
      <c r="D8" t="s">
        <v>58</v>
      </c>
    </row>
    <row r="9" spans="2:6" ht="15" customHeight="1" x14ac:dyDescent="0.25">
      <c r="B9" t="s">
        <v>53</v>
      </c>
      <c r="C9" s="6">
        <v>2.9</v>
      </c>
    </row>
    <row r="10" spans="2:6" ht="15" customHeight="1" x14ac:dyDescent="0.25">
      <c r="B10" t="s">
        <v>54</v>
      </c>
      <c r="C10" s="6">
        <v>2.2000000000000002</v>
      </c>
    </row>
    <row r="12" spans="2:6" ht="15" customHeight="1" x14ac:dyDescent="0.25">
      <c r="B12" s="16" t="s">
        <v>52</v>
      </c>
      <c r="C12" s="17"/>
    </row>
    <row r="13" spans="2:6" ht="15" customHeight="1" x14ac:dyDescent="0.25">
      <c r="B13" s="18" t="s">
        <v>1</v>
      </c>
      <c r="C13" s="6">
        <v>9000</v>
      </c>
      <c r="D13" t="s">
        <v>58</v>
      </c>
    </row>
    <row r="14" spans="2:6" ht="15" customHeight="1" x14ac:dyDescent="0.25">
      <c r="B14" s="18" t="s">
        <v>3</v>
      </c>
      <c r="C14" s="6">
        <v>500</v>
      </c>
      <c r="D14" t="s">
        <v>58</v>
      </c>
    </row>
    <row r="15" spans="2:6" ht="15" customHeight="1" x14ac:dyDescent="0.25">
      <c r="B15" s="18" t="s">
        <v>5</v>
      </c>
      <c r="C15" s="6">
        <v>2800</v>
      </c>
      <c r="D15" t="s">
        <v>58</v>
      </c>
    </row>
    <row r="16" spans="2:6" ht="15" customHeight="1" x14ac:dyDescent="0.25">
      <c r="B16" s="18" t="s">
        <v>7</v>
      </c>
      <c r="C16" s="6">
        <v>1450</v>
      </c>
      <c r="D16" t="s">
        <v>58</v>
      </c>
    </row>
    <row r="17" spans="2:4" ht="15" customHeight="1" x14ac:dyDescent="0.25">
      <c r="B17" s="18" t="s">
        <v>9</v>
      </c>
      <c r="C17" s="6">
        <v>1800</v>
      </c>
      <c r="D17" t="s">
        <v>58</v>
      </c>
    </row>
    <row r="18" spans="2:4" ht="15" customHeight="1" x14ac:dyDescent="0.25">
      <c r="B18" s="18" t="s">
        <v>11</v>
      </c>
      <c r="C18" s="6">
        <v>700</v>
      </c>
      <c r="D18" t="s">
        <v>58</v>
      </c>
    </row>
    <row r="19" spans="2:4" ht="15" customHeight="1" x14ac:dyDescent="0.25">
      <c r="B19" s="16" t="s">
        <v>188</v>
      </c>
      <c r="C19" s="21">
        <f>SUM(C13:C18)</f>
        <v>16250</v>
      </c>
      <c r="D19" s="21" t="s">
        <v>58</v>
      </c>
    </row>
    <row r="20" spans="2:4" ht="15" customHeight="1" x14ac:dyDescent="0.25">
      <c r="B20" s="16" t="s">
        <v>189</v>
      </c>
      <c r="C20" s="7">
        <f>C19*1.19</f>
        <v>19337.5</v>
      </c>
      <c r="D20" s="21" t="s">
        <v>58</v>
      </c>
    </row>
    <row r="21" spans="2:4" ht="15" customHeight="1" x14ac:dyDescent="0.25">
      <c r="B21" s="20"/>
      <c r="C21" s="20"/>
    </row>
    <row r="22" spans="2:4" ht="15" customHeight="1" x14ac:dyDescent="0.25">
      <c r="B22" s="16" t="s">
        <v>17</v>
      </c>
      <c r="C22" s="17"/>
    </row>
    <row r="23" spans="2:4" ht="15" customHeight="1" x14ac:dyDescent="0.25">
      <c r="B23" s="18" t="s">
        <v>212</v>
      </c>
      <c r="C23">
        <v>9280</v>
      </c>
      <c r="D23" t="s">
        <v>59</v>
      </c>
    </row>
    <row r="24" spans="2:4" ht="15" customHeight="1" x14ac:dyDescent="0.25">
      <c r="B24" s="18" t="s">
        <v>20</v>
      </c>
      <c r="C24">
        <v>120</v>
      </c>
      <c r="D24" t="s">
        <v>59</v>
      </c>
    </row>
    <row r="25" spans="2:4" ht="15" customHeight="1" x14ac:dyDescent="0.25">
      <c r="B25" s="18" t="s">
        <v>213</v>
      </c>
      <c r="C25">
        <v>2640</v>
      </c>
      <c r="D25" t="s">
        <v>59</v>
      </c>
    </row>
    <row r="26" spans="2:4" ht="15" customHeight="1" x14ac:dyDescent="0.25">
      <c r="B26" s="18" t="s">
        <v>24</v>
      </c>
      <c r="C26">
        <v>360</v>
      </c>
      <c r="D26" t="s">
        <v>59</v>
      </c>
    </row>
    <row r="27" spans="2:4" ht="15" customHeight="1" x14ac:dyDescent="0.25">
      <c r="B27" s="16" t="s">
        <v>26</v>
      </c>
      <c r="C27" s="21">
        <v>12400</v>
      </c>
      <c r="D27" s="21" t="s">
        <v>59</v>
      </c>
    </row>
    <row r="28" spans="2:4" ht="15" customHeight="1" x14ac:dyDescent="0.25">
      <c r="B28" s="18"/>
      <c r="C28" s="17"/>
    </row>
    <row r="29" spans="2:4" ht="15" customHeight="1" x14ac:dyDescent="0.25">
      <c r="B29" s="18" t="s">
        <v>28</v>
      </c>
      <c r="C29">
        <v>4400</v>
      </c>
      <c r="D29" t="s">
        <v>59</v>
      </c>
    </row>
    <row r="30" spans="2:4" ht="15" customHeight="1" x14ac:dyDescent="0.25">
      <c r="B30" s="18" t="s">
        <v>30</v>
      </c>
      <c r="C30">
        <v>480</v>
      </c>
      <c r="D30" t="s">
        <v>59</v>
      </c>
    </row>
    <row r="31" spans="2:4" ht="15" customHeight="1" x14ac:dyDescent="0.25">
      <c r="B31" s="18" t="s">
        <v>32</v>
      </c>
      <c r="C31">
        <v>250</v>
      </c>
      <c r="D31" t="s">
        <v>59</v>
      </c>
    </row>
    <row r="32" spans="2:4" ht="15" customHeight="1" x14ac:dyDescent="0.25">
      <c r="B32" s="16" t="s">
        <v>34</v>
      </c>
      <c r="C32" s="21">
        <f>SUM(C29:C31)</f>
        <v>5130</v>
      </c>
      <c r="D32" s="21" t="s">
        <v>59</v>
      </c>
    </row>
    <row r="33" spans="2:4" ht="15" customHeight="1" x14ac:dyDescent="0.25">
      <c r="B33" s="18" t="s">
        <v>186</v>
      </c>
      <c r="C33" s="23">
        <f>C27/C32</f>
        <v>2.4171539961013644</v>
      </c>
    </row>
    <row r="34" spans="2:4" ht="15" customHeight="1" x14ac:dyDescent="0.25">
      <c r="B34" s="18" t="s">
        <v>37</v>
      </c>
      <c r="C34">
        <v>140</v>
      </c>
      <c r="D34" t="s">
        <v>59</v>
      </c>
    </row>
    <row r="35" spans="2:4" ht="15" customHeight="1" x14ac:dyDescent="0.25">
      <c r="B35" s="18"/>
      <c r="C35" s="17"/>
    </row>
    <row r="36" spans="2:4" ht="15" customHeight="1" x14ac:dyDescent="0.25">
      <c r="B36" s="16" t="s">
        <v>39</v>
      </c>
      <c r="C36" s="19"/>
    </row>
    <row r="37" spans="2:4" ht="15" customHeight="1" x14ac:dyDescent="0.25">
      <c r="B37" s="18" t="s">
        <v>57</v>
      </c>
      <c r="C37" s="5">
        <f>C32*C8</f>
        <v>1231.2</v>
      </c>
      <c r="D37" t="s">
        <v>58</v>
      </c>
    </row>
    <row r="38" spans="2:4" ht="15" customHeight="1" x14ac:dyDescent="0.25">
      <c r="B38" s="18" t="s">
        <v>184</v>
      </c>
      <c r="C38" s="5">
        <f>C6</f>
        <v>90</v>
      </c>
      <c r="D38" t="s">
        <v>58</v>
      </c>
    </row>
    <row r="39" spans="2:4" ht="15" customHeight="1" x14ac:dyDescent="0.25">
      <c r="B39" s="18" t="s">
        <v>187</v>
      </c>
      <c r="C39" s="5">
        <f>C34*C7</f>
        <v>37.800000000000004</v>
      </c>
      <c r="D39" t="s">
        <v>58</v>
      </c>
    </row>
    <row r="40" spans="2:4" ht="15" customHeight="1" x14ac:dyDescent="0.25">
      <c r="B40" s="18" t="s">
        <v>185</v>
      </c>
      <c r="C40" s="5">
        <v>70</v>
      </c>
      <c r="D40" t="s">
        <v>58</v>
      </c>
    </row>
    <row r="41" spans="2:4" ht="15" customHeight="1" thickBot="1" x14ac:dyDescent="0.3">
      <c r="B41" s="24" t="s">
        <v>190</v>
      </c>
      <c r="C41" s="25">
        <f>SUM(C37:C40)</f>
        <v>1429</v>
      </c>
      <c r="D41" s="22" t="s">
        <v>58</v>
      </c>
    </row>
    <row r="42" spans="2:4" ht="15" customHeight="1" thickTop="1" x14ac:dyDescent="0.25"/>
    <row r="43" spans="2:4" ht="19.5" thickBot="1" x14ac:dyDescent="0.35">
      <c r="B43" s="30" t="s">
        <v>218</v>
      </c>
      <c r="C43" s="31">
        <f>C20+(20*C41)</f>
        <v>47917.5</v>
      </c>
      <c r="D43" s="31" t="s">
        <v>58</v>
      </c>
    </row>
    <row r="44" spans="2:4" ht="15" customHeight="1" thickTop="1" x14ac:dyDescent="0.25"/>
  </sheetData>
  <mergeCells count="1">
    <mergeCell ref="B2:F2"/>
  </mergeCells>
  <pageMargins left="0.25" right="0.25" top="0.75" bottom="0.75" header="0.3" footer="0.3"/>
  <pageSetup paperSize="9" scale="94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4"/>
  <sheetViews>
    <sheetView workbookViewId="0">
      <selection activeCell="B2" sqref="B2:F2"/>
    </sheetView>
  </sheetViews>
  <sheetFormatPr baseColWidth="10" defaultRowHeight="15" customHeight="1" x14ac:dyDescent="0.25"/>
  <cols>
    <col min="1" max="1" width="5.7109375" customWidth="1"/>
    <col min="2" max="2" width="60.85546875" customWidth="1"/>
    <col min="3" max="3" width="10.7109375" customWidth="1"/>
    <col min="4" max="4" width="7.7109375" bestFit="1" customWidth="1"/>
    <col min="5" max="5" width="29.28515625" bestFit="1" customWidth="1"/>
  </cols>
  <sheetData>
    <row r="2" spans="2:6" ht="36" x14ac:dyDescent="0.55000000000000004">
      <c r="B2" s="29" t="s">
        <v>210</v>
      </c>
      <c r="C2" s="29"/>
      <c r="D2" s="29"/>
      <c r="E2" s="29"/>
      <c r="F2" s="29"/>
    </row>
    <row r="4" spans="2:6" ht="15" customHeight="1" x14ac:dyDescent="0.25">
      <c r="B4" s="21" t="s">
        <v>182</v>
      </c>
    </row>
    <row r="5" spans="2:6" ht="15" customHeight="1" x14ac:dyDescent="0.25">
      <c r="B5" s="27" t="s">
        <v>181</v>
      </c>
      <c r="C5" s="28" t="s">
        <v>180</v>
      </c>
      <c r="D5" s="27" t="s">
        <v>179</v>
      </c>
      <c r="E5" s="27" t="s">
        <v>191</v>
      </c>
    </row>
    <row r="6" spans="2:6" ht="15" customHeight="1" x14ac:dyDescent="0.25">
      <c r="B6" t="s">
        <v>55</v>
      </c>
      <c r="C6" s="6">
        <v>0.27</v>
      </c>
      <c r="D6" t="s">
        <v>58</v>
      </c>
    </row>
    <row r="7" spans="2:6" ht="15" customHeight="1" x14ac:dyDescent="0.25">
      <c r="B7" t="s">
        <v>97</v>
      </c>
      <c r="C7" s="6">
        <v>5.7000000000000002E-2</v>
      </c>
      <c r="D7" t="s">
        <v>58</v>
      </c>
    </row>
    <row r="8" spans="2:6" ht="15" customHeight="1" x14ac:dyDescent="0.25">
      <c r="B8" t="s">
        <v>157</v>
      </c>
      <c r="C8" s="26">
        <f>C7*7.6</f>
        <v>0.43319999999999997</v>
      </c>
      <c r="D8" t="s">
        <v>58</v>
      </c>
      <c r="E8" t="s">
        <v>158</v>
      </c>
    </row>
    <row r="9" spans="2:6" ht="15" customHeight="1" x14ac:dyDescent="0.25">
      <c r="B9" t="s">
        <v>224</v>
      </c>
      <c r="C9" s="6">
        <v>7.6</v>
      </c>
      <c r="D9" t="s">
        <v>148</v>
      </c>
      <c r="E9" t="s">
        <v>158</v>
      </c>
    </row>
    <row r="11" spans="2:6" ht="15" customHeight="1" x14ac:dyDescent="0.25">
      <c r="B11" s="16" t="s">
        <v>52</v>
      </c>
    </row>
    <row r="12" spans="2:6" ht="15" customHeight="1" x14ac:dyDescent="0.25">
      <c r="B12" s="18" t="s">
        <v>60</v>
      </c>
      <c r="C12" s="6">
        <v>2800</v>
      </c>
      <c r="D12" t="s">
        <v>58</v>
      </c>
    </row>
    <row r="13" spans="2:6" ht="15" customHeight="1" x14ac:dyDescent="0.25">
      <c r="B13" s="18" t="s">
        <v>61</v>
      </c>
      <c r="C13" s="6">
        <v>1700</v>
      </c>
      <c r="D13" t="s">
        <v>58</v>
      </c>
    </row>
    <row r="14" spans="2:6" ht="15" customHeight="1" x14ac:dyDescent="0.25">
      <c r="B14" s="18" t="s">
        <v>63</v>
      </c>
      <c r="C14" s="6">
        <v>1200</v>
      </c>
      <c r="D14" t="s">
        <v>58</v>
      </c>
    </row>
    <row r="15" spans="2:6" ht="15" customHeight="1" x14ac:dyDescent="0.25">
      <c r="B15" s="18" t="s">
        <v>217</v>
      </c>
      <c r="C15" s="6">
        <v>4600</v>
      </c>
      <c r="D15" t="s">
        <v>58</v>
      </c>
    </row>
    <row r="16" spans="2:6" ht="15" customHeight="1" x14ac:dyDescent="0.25">
      <c r="B16" s="18" t="s">
        <v>67</v>
      </c>
      <c r="C16" s="6">
        <v>900</v>
      </c>
      <c r="D16" t="s">
        <v>58</v>
      </c>
    </row>
    <row r="17" spans="2:4" ht="15" customHeight="1" x14ac:dyDescent="0.25">
      <c r="B17" s="18" t="s">
        <v>7</v>
      </c>
      <c r="C17" s="6">
        <v>600</v>
      </c>
      <c r="D17" t="s">
        <v>58</v>
      </c>
    </row>
    <row r="18" spans="2:4" ht="15" customHeight="1" x14ac:dyDescent="0.25">
      <c r="B18" s="18" t="s">
        <v>70</v>
      </c>
      <c r="C18" s="6">
        <v>1300</v>
      </c>
      <c r="D18" t="s">
        <v>58</v>
      </c>
    </row>
    <row r="19" spans="2:4" ht="15" customHeight="1" x14ac:dyDescent="0.25">
      <c r="B19" s="18" t="s">
        <v>11</v>
      </c>
      <c r="C19" s="6">
        <v>600</v>
      </c>
      <c r="D19" t="s">
        <v>58</v>
      </c>
    </row>
    <row r="20" spans="2:4" ht="15" customHeight="1" x14ac:dyDescent="0.25">
      <c r="B20" s="16" t="s">
        <v>188</v>
      </c>
      <c r="C20" s="7">
        <f>SUM(C12:C19)</f>
        <v>13700</v>
      </c>
      <c r="D20" s="21" t="s">
        <v>58</v>
      </c>
    </row>
    <row r="21" spans="2:4" ht="15" customHeight="1" x14ac:dyDescent="0.25">
      <c r="B21" s="16" t="s">
        <v>189</v>
      </c>
      <c r="C21" s="7">
        <f>C20*1.19</f>
        <v>16303</v>
      </c>
      <c r="D21" s="21" t="s">
        <v>58</v>
      </c>
    </row>
    <row r="22" spans="2:4" ht="15" customHeight="1" x14ac:dyDescent="0.25">
      <c r="B22" s="20"/>
      <c r="C22" s="5"/>
    </row>
    <row r="23" spans="2:4" ht="15" customHeight="1" x14ac:dyDescent="0.25">
      <c r="B23" s="16" t="s">
        <v>17</v>
      </c>
      <c r="C23" s="5"/>
    </row>
    <row r="24" spans="2:4" ht="15" customHeight="1" x14ac:dyDescent="0.25">
      <c r="B24" s="18" t="s">
        <v>214</v>
      </c>
      <c r="C24" s="5">
        <v>9000</v>
      </c>
      <c r="D24" t="s">
        <v>59</v>
      </c>
    </row>
    <row r="25" spans="2:4" ht="15" customHeight="1" x14ac:dyDescent="0.25">
      <c r="B25" s="18" t="s">
        <v>215</v>
      </c>
      <c r="C25" s="5">
        <v>1660</v>
      </c>
      <c r="D25" t="s">
        <v>59</v>
      </c>
    </row>
    <row r="26" spans="2:4" ht="15" customHeight="1" x14ac:dyDescent="0.25">
      <c r="B26" s="16" t="s">
        <v>225</v>
      </c>
      <c r="C26" s="7">
        <f>SUM(C24:C25)</f>
        <v>10660</v>
      </c>
      <c r="D26" s="21" t="s">
        <v>59</v>
      </c>
    </row>
    <row r="27" spans="2:4" ht="15" customHeight="1" x14ac:dyDescent="0.25">
      <c r="B27" s="16" t="s">
        <v>226</v>
      </c>
      <c r="C27" s="7">
        <f>C26/C9</f>
        <v>1402.6315789473686</v>
      </c>
      <c r="D27" s="21" t="s">
        <v>148</v>
      </c>
    </row>
    <row r="28" spans="2:4" ht="15" customHeight="1" x14ac:dyDescent="0.25">
      <c r="B28" s="18"/>
      <c r="C28" s="5"/>
    </row>
    <row r="29" spans="2:4" ht="15" customHeight="1" x14ac:dyDescent="0.25">
      <c r="B29" s="18" t="s">
        <v>216</v>
      </c>
      <c r="C29" s="5">
        <v>1500</v>
      </c>
      <c r="D29" t="s">
        <v>59</v>
      </c>
    </row>
    <row r="30" spans="2:4" ht="15" customHeight="1" x14ac:dyDescent="0.25">
      <c r="B30" s="16" t="s">
        <v>192</v>
      </c>
      <c r="C30" s="7">
        <f>C26+C29</f>
        <v>12160</v>
      </c>
      <c r="D30" s="21" t="s">
        <v>59</v>
      </c>
    </row>
    <row r="31" spans="2:4" ht="15" customHeight="1" x14ac:dyDescent="0.25">
      <c r="B31" s="18"/>
      <c r="C31" s="5"/>
    </row>
    <row r="32" spans="2:4" ht="15" customHeight="1" x14ac:dyDescent="0.25">
      <c r="B32" s="16" t="s">
        <v>39</v>
      </c>
      <c r="C32" s="5"/>
    </row>
    <row r="33" spans="2:4" ht="15" customHeight="1" x14ac:dyDescent="0.25">
      <c r="B33" s="18" t="s">
        <v>193</v>
      </c>
      <c r="C33" s="5">
        <f>C27*C8</f>
        <v>607.62</v>
      </c>
      <c r="D33" t="s">
        <v>58</v>
      </c>
    </row>
    <row r="34" spans="2:4" ht="15" customHeight="1" x14ac:dyDescent="0.25">
      <c r="B34" s="18" t="s">
        <v>84</v>
      </c>
      <c r="C34" s="5">
        <v>150</v>
      </c>
      <c r="D34" t="s">
        <v>58</v>
      </c>
    </row>
    <row r="35" spans="2:4" ht="15" customHeight="1" x14ac:dyDescent="0.25">
      <c r="B35" s="18" t="s">
        <v>86</v>
      </c>
      <c r="C35" s="5">
        <v>40</v>
      </c>
      <c r="D35" t="s">
        <v>58</v>
      </c>
    </row>
    <row r="36" spans="2:4" ht="15" customHeight="1" x14ac:dyDescent="0.25">
      <c r="B36" s="18" t="s">
        <v>88</v>
      </c>
      <c r="C36" s="5">
        <v>125</v>
      </c>
      <c r="D36" t="s">
        <v>58</v>
      </c>
    </row>
    <row r="37" spans="2:4" ht="15" customHeight="1" x14ac:dyDescent="0.25">
      <c r="B37" s="18" t="s">
        <v>90</v>
      </c>
      <c r="C37" s="5">
        <v>40</v>
      </c>
      <c r="D37" t="s">
        <v>58</v>
      </c>
    </row>
    <row r="38" spans="2:4" ht="15" customHeight="1" x14ac:dyDescent="0.25">
      <c r="B38" s="18" t="s">
        <v>194</v>
      </c>
      <c r="C38" s="5">
        <f>530*C6</f>
        <v>143.10000000000002</v>
      </c>
      <c r="D38" t="s">
        <v>58</v>
      </c>
    </row>
    <row r="39" spans="2:4" ht="15" customHeight="1" x14ac:dyDescent="0.25">
      <c r="B39" s="18" t="s">
        <v>195</v>
      </c>
      <c r="C39" s="5">
        <f>80*C6</f>
        <v>21.6</v>
      </c>
      <c r="D39" t="s">
        <v>58</v>
      </c>
    </row>
    <row r="40" spans="2:4" ht="15" customHeight="1" thickBot="1" x14ac:dyDescent="0.3">
      <c r="B40" s="24" t="s">
        <v>190</v>
      </c>
      <c r="C40" s="25">
        <f>SUM(C33:C39)</f>
        <v>1127.32</v>
      </c>
      <c r="D40" s="22" t="s">
        <v>58</v>
      </c>
    </row>
    <row r="41" spans="2:4" ht="15" customHeight="1" thickTop="1" x14ac:dyDescent="0.25"/>
    <row r="42" spans="2:4" ht="19.5" thickBot="1" x14ac:dyDescent="0.35">
      <c r="B42" s="30" t="s">
        <v>218</v>
      </c>
      <c r="C42" s="31">
        <f>C21+(20*C40)</f>
        <v>38849.399999999994</v>
      </c>
      <c r="D42" s="31" t="s">
        <v>58</v>
      </c>
    </row>
    <row r="43" spans="2:4" ht="15" customHeight="1" thickTop="1" x14ac:dyDescent="0.25"/>
    <row r="44" spans="2:4" ht="15" customHeight="1" x14ac:dyDescent="0.25">
      <c r="D44" s="13"/>
    </row>
  </sheetData>
  <mergeCells count="1">
    <mergeCell ref="B2:F2"/>
  </mergeCells>
  <pageMargins left="0.25" right="0.25" top="0.75" bottom="0.75" header="0.3" footer="0.3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68"/>
  <sheetViews>
    <sheetView tabSelected="1" workbookViewId="0">
      <selection activeCell="B2" sqref="B2:E2"/>
    </sheetView>
  </sheetViews>
  <sheetFormatPr baseColWidth="10" defaultColWidth="68.28515625" defaultRowHeight="15" customHeight="1" x14ac:dyDescent="0.25"/>
  <cols>
    <col min="1" max="1" width="5.7109375" customWidth="1"/>
    <col min="2" max="2" width="84.28515625" bestFit="1" customWidth="1"/>
    <col min="3" max="3" width="10.7109375" customWidth="1"/>
    <col min="4" max="4" width="7.7109375" bestFit="1" customWidth="1"/>
    <col min="5" max="5" width="31.85546875" bestFit="1" customWidth="1"/>
    <col min="6" max="6" width="76.5703125" bestFit="1" customWidth="1"/>
  </cols>
  <sheetData>
    <row r="2" spans="2:5" ht="36" x14ac:dyDescent="0.55000000000000004">
      <c r="B2" s="29" t="s">
        <v>219</v>
      </c>
      <c r="C2" s="29"/>
      <c r="D2" s="29"/>
      <c r="E2" s="29"/>
    </row>
    <row r="4" spans="2:5" ht="15" customHeight="1" x14ac:dyDescent="0.25">
      <c r="B4" s="21" t="s">
        <v>182</v>
      </c>
    </row>
    <row r="5" spans="2:5" ht="15" customHeight="1" x14ac:dyDescent="0.25">
      <c r="B5" s="27" t="s">
        <v>181</v>
      </c>
      <c r="C5" s="28" t="s">
        <v>180</v>
      </c>
      <c r="D5" s="27" t="s">
        <v>179</v>
      </c>
      <c r="E5" s="27" t="s">
        <v>191</v>
      </c>
    </row>
    <row r="6" spans="2:5" ht="15" customHeight="1" x14ac:dyDescent="0.25">
      <c r="B6" t="s">
        <v>147</v>
      </c>
      <c r="C6" s="6">
        <v>0.25</v>
      </c>
      <c r="D6" t="s">
        <v>148</v>
      </c>
    </row>
    <row r="7" spans="2:5" ht="15" customHeight="1" x14ac:dyDescent="0.25">
      <c r="B7" t="s">
        <v>149</v>
      </c>
      <c r="C7" s="6">
        <v>0.75</v>
      </c>
      <c r="D7" t="s">
        <v>150</v>
      </c>
    </row>
    <row r="8" spans="2:5" ht="15" customHeight="1" x14ac:dyDescent="0.25">
      <c r="B8" t="s">
        <v>152</v>
      </c>
      <c r="C8" s="6">
        <v>1</v>
      </c>
      <c r="D8" t="s">
        <v>150</v>
      </c>
    </row>
    <row r="9" spans="2:5" ht="15" customHeight="1" x14ac:dyDescent="0.25">
      <c r="B9" t="s">
        <v>151</v>
      </c>
      <c r="C9" s="6">
        <v>5000</v>
      </c>
      <c r="D9" t="s">
        <v>59</v>
      </c>
    </row>
    <row r="10" spans="2:5" ht="15" customHeight="1" x14ac:dyDescent="0.25">
      <c r="B10" t="s">
        <v>55</v>
      </c>
      <c r="C10" s="6">
        <v>0.27</v>
      </c>
      <c r="D10" t="s">
        <v>58</v>
      </c>
    </row>
    <row r="11" spans="2:5" ht="15" customHeight="1" x14ac:dyDescent="0.25">
      <c r="B11" t="s">
        <v>97</v>
      </c>
      <c r="C11" s="6">
        <v>5.7000000000000002E-2</v>
      </c>
      <c r="D11" t="s">
        <v>58</v>
      </c>
    </row>
    <row r="12" spans="2:5" ht="15" customHeight="1" x14ac:dyDescent="0.25">
      <c r="B12" t="s">
        <v>157</v>
      </c>
      <c r="C12" s="26">
        <f>C11*7.6</f>
        <v>0.43319999999999997</v>
      </c>
      <c r="D12" t="s">
        <v>58</v>
      </c>
      <c r="E12" t="s">
        <v>158</v>
      </c>
    </row>
    <row r="13" spans="2:5" ht="15" customHeight="1" x14ac:dyDescent="0.25">
      <c r="B13" t="s">
        <v>220</v>
      </c>
      <c r="C13" s="6">
        <v>7.6</v>
      </c>
      <c r="D13" t="s">
        <v>148</v>
      </c>
      <c r="E13" t="s">
        <v>163</v>
      </c>
    </row>
    <row r="14" spans="2:5" ht="15" customHeight="1" x14ac:dyDescent="0.25">
      <c r="B14" t="s">
        <v>159</v>
      </c>
      <c r="C14" s="6">
        <v>0.04</v>
      </c>
      <c r="D14" t="s">
        <v>58</v>
      </c>
    </row>
    <row r="15" spans="2:5" ht="15" customHeight="1" x14ac:dyDescent="0.25">
      <c r="B15" t="s">
        <v>160</v>
      </c>
      <c r="C15" s="6">
        <v>0.08</v>
      </c>
      <c r="D15" t="s">
        <v>58</v>
      </c>
    </row>
    <row r="16" spans="2:5" ht="15" customHeight="1" x14ac:dyDescent="0.25">
      <c r="B16" t="s">
        <v>161</v>
      </c>
      <c r="C16" s="6">
        <v>5.4999999999999997E-3</v>
      </c>
      <c r="D16" t="s">
        <v>58</v>
      </c>
    </row>
    <row r="17" spans="2:5" ht="15" customHeight="1" x14ac:dyDescent="0.25">
      <c r="B17" t="s">
        <v>165</v>
      </c>
      <c r="C17" s="11">
        <f>20/24</f>
        <v>0.83333333333333337</v>
      </c>
      <c r="D17" t="s">
        <v>166</v>
      </c>
    </row>
    <row r="18" spans="2:5" ht="15" customHeight="1" x14ac:dyDescent="0.25">
      <c r="B18" t="s">
        <v>167</v>
      </c>
      <c r="C18" s="6">
        <v>3</v>
      </c>
      <c r="D18" t="s">
        <v>59</v>
      </c>
    </row>
    <row r="19" spans="2:5" ht="15" customHeight="1" x14ac:dyDescent="0.25">
      <c r="B19" t="s">
        <v>168</v>
      </c>
      <c r="C19" s="6">
        <v>2.1</v>
      </c>
      <c r="D19" t="s">
        <v>59</v>
      </c>
    </row>
    <row r="20" spans="2:5" ht="15" customHeight="1" x14ac:dyDescent="0.25">
      <c r="B20" t="s">
        <v>170</v>
      </c>
      <c r="C20" s="12">
        <v>0.94</v>
      </c>
      <c r="D20" t="s">
        <v>166</v>
      </c>
    </row>
    <row r="21" spans="2:5" ht="15" customHeight="1" x14ac:dyDescent="0.25">
      <c r="B21" t="s">
        <v>175</v>
      </c>
      <c r="C21" s="12">
        <v>0.3</v>
      </c>
      <c r="D21" t="s">
        <v>166</v>
      </c>
    </row>
    <row r="24" spans="2:5" ht="15" customHeight="1" thickBot="1" x14ac:dyDescent="0.3">
      <c r="B24" s="16" t="s">
        <v>52</v>
      </c>
      <c r="C24" s="17"/>
    </row>
    <row r="25" spans="2:5" ht="15" customHeight="1" thickTop="1" thickBot="1" x14ac:dyDescent="0.3">
      <c r="B25" s="18" t="s">
        <v>162</v>
      </c>
      <c r="C25" s="6">
        <v>19500</v>
      </c>
      <c r="D25" t="s">
        <v>58</v>
      </c>
      <c r="E25" s="3"/>
    </row>
    <row r="26" spans="2:5" ht="15" customHeight="1" thickTop="1" x14ac:dyDescent="0.25">
      <c r="B26" s="18" t="s">
        <v>61</v>
      </c>
      <c r="C26" s="6">
        <v>1700</v>
      </c>
      <c r="D26" t="s">
        <v>58</v>
      </c>
    </row>
    <row r="27" spans="2:5" ht="15" customHeight="1" x14ac:dyDescent="0.25">
      <c r="B27" s="18" t="s">
        <v>63</v>
      </c>
      <c r="C27" s="6">
        <v>1200</v>
      </c>
      <c r="D27" t="s">
        <v>58</v>
      </c>
    </row>
    <row r="28" spans="2:5" ht="15" customHeight="1" x14ac:dyDescent="0.25">
      <c r="B28" t="s">
        <v>196</v>
      </c>
      <c r="C28" s="6">
        <v>-3515</v>
      </c>
      <c r="D28" t="s">
        <v>58</v>
      </c>
    </row>
    <row r="29" spans="2:5" ht="15" customHeight="1" x14ac:dyDescent="0.25">
      <c r="B29" s="18" t="s">
        <v>102</v>
      </c>
      <c r="C29" s="6">
        <v>2800</v>
      </c>
      <c r="D29" t="s">
        <v>58</v>
      </c>
    </row>
    <row r="30" spans="2:5" ht="15" customHeight="1" x14ac:dyDescent="0.25">
      <c r="B30" s="18" t="s">
        <v>7</v>
      </c>
      <c r="C30" s="6">
        <v>1200</v>
      </c>
      <c r="D30" t="s">
        <v>58</v>
      </c>
    </row>
    <row r="31" spans="2:5" ht="15" customHeight="1" x14ac:dyDescent="0.25">
      <c r="B31" s="18" t="s">
        <v>9</v>
      </c>
      <c r="C31" s="6">
        <v>4500</v>
      </c>
      <c r="D31" t="s">
        <v>58</v>
      </c>
    </row>
    <row r="32" spans="2:5" ht="15" customHeight="1" x14ac:dyDescent="0.25">
      <c r="B32" s="18" t="s">
        <v>11</v>
      </c>
      <c r="C32" s="6">
        <v>1200</v>
      </c>
      <c r="D32" t="s">
        <v>58</v>
      </c>
    </row>
    <row r="33" spans="2:4" ht="15" customHeight="1" x14ac:dyDescent="0.25">
      <c r="B33" s="16" t="s">
        <v>188</v>
      </c>
      <c r="C33" s="21">
        <f>SUM(C25:C32)</f>
        <v>28585</v>
      </c>
      <c r="D33" s="21" t="s">
        <v>58</v>
      </c>
    </row>
    <row r="34" spans="2:4" ht="15" customHeight="1" x14ac:dyDescent="0.25">
      <c r="B34" s="16" t="s">
        <v>189</v>
      </c>
      <c r="C34" s="7">
        <f>C33*1.19</f>
        <v>34016.15</v>
      </c>
      <c r="D34" s="21" t="s">
        <v>58</v>
      </c>
    </row>
    <row r="35" spans="2:4" ht="15" customHeight="1" x14ac:dyDescent="0.25">
      <c r="B35" s="18"/>
      <c r="C35" s="17"/>
    </row>
    <row r="36" spans="2:4" ht="15" customHeight="1" x14ac:dyDescent="0.25">
      <c r="B36" s="20"/>
      <c r="C36" s="20"/>
    </row>
    <row r="37" spans="2:4" ht="15" customHeight="1" x14ac:dyDescent="0.25">
      <c r="B37" s="16" t="s">
        <v>17</v>
      </c>
      <c r="C37" s="17"/>
    </row>
    <row r="38" spans="2:4" ht="15" customHeight="1" x14ac:dyDescent="0.25">
      <c r="B38" s="18" t="s">
        <v>108</v>
      </c>
      <c r="C38">
        <v>9500</v>
      </c>
      <c r="D38" t="s">
        <v>59</v>
      </c>
    </row>
    <row r="39" spans="2:4" ht="15" customHeight="1" x14ac:dyDescent="0.25">
      <c r="B39" s="18" t="s">
        <v>110</v>
      </c>
      <c r="C39">
        <v>3000</v>
      </c>
      <c r="D39" t="s">
        <v>59</v>
      </c>
    </row>
    <row r="40" spans="2:4" ht="15" customHeight="1" x14ac:dyDescent="0.25">
      <c r="B40" s="16" t="s">
        <v>26</v>
      </c>
      <c r="C40" s="21">
        <f>SUM(C38:C39)</f>
        <v>12500</v>
      </c>
      <c r="D40" s="21" t="s">
        <v>59</v>
      </c>
    </row>
    <row r="41" spans="2:4" ht="15" customHeight="1" x14ac:dyDescent="0.25">
      <c r="B41" s="18"/>
    </row>
    <row r="42" spans="2:4" ht="15" customHeight="1" x14ac:dyDescent="0.25">
      <c r="B42" s="18" t="s">
        <v>197</v>
      </c>
      <c r="C42">
        <f>365*24</f>
        <v>8760</v>
      </c>
      <c r="D42" t="s">
        <v>154</v>
      </c>
    </row>
    <row r="43" spans="2:4" ht="15" customHeight="1" x14ac:dyDescent="0.25">
      <c r="B43" s="18" t="s">
        <v>221</v>
      </c>
      <c r="C43">
        <f>C42*C17*C7</f>
        <v>5475</v>
      </c>
      <c r="D43" t="s">
        <v>59</v>
      </c>
    </row>
    <row r="44" spans="2:4" ht="15" customHeight="1" x14ac:dyDescent="0.25">
      <c r="B44" s="18" t="s">
        <v>204</v>
      </c>
      <c r="C44">
        <f>C9*C21</f>
        <v>1500</v>
      </c>
      <c r="D44" t="s">
        <v>59</v>
      </c>
    </row>
    <row r="45" spans="2:4" ht="15" customHeight="1" x14ac:dyDescent="0.25">
      <c r="B45" s="18" t="s">
        <v>222</v>
      </c>
      <c r="C45">
        <f>C42*C8*C17</f>
        <v>7300</v>
      </c>
      <c r="D45" t="s">
        <v>59</v>
      </c>
    </row>
    <row r="46" spans="2:4" ht="15" customHeight="1" x14ac:dyDescent="0.25">
      <c r="B46" t="s">
        <v>198</v>
      </c>
      <c r="C46">
        <f>C40-C45</f>
        <v>5200</v>
      </c>
      <c r="D46" t="s">
        <v>59</v>
      </c>
    </row>
    <row r="47" spans="2:4" ht="15" customHeight="1" x14ac:dyDescent="0.25">
      <c r="B47" t="s">
        <v>199</v>
      </c>
      <c r="C47">
        <f>C43*C18</f>
        <v>16425</v>
      </c>
      <c r="D47" t="s">
        <v>59</v>
      </c>
    </row>
    <row r="48" spans="2:4" ht="15" customHeight="1" x14ac:dyDescent="0.25">
      <c r="B48" t="s">
        <v>200</v>
      </c>
      <c r="C48">
        <f>C45*C19</f>
        <v>15330</v>
      </c>
      <c r="D48" t="s">
        <v>59</v>
      </c>
    </row>
    <row r="49" spans="2:4" ht="15" customHeight="1" x14ac:dyDescent="0.25">
      <c r="B49" s="21" t="s">
        <v>202</v>
      </c>
      <c r="C49" s="7">
        <f>C46*1/C20</f>
        <v>5531.9148936170213</v>
      </c>
      <c r="D49" s="21" t="s">
        <v>59</v>
      </c>
    </row>
    <row r="50" spans="2:4" ht="15" customHeight="1" x14ac:dyDescent="0.25">
      <c r="B50" s="18"/>
      <c r="C50" s="5"/>
    </row>
    <row r="51" spans="2:4" ht="15" customHeight="1" x14ac:dyDescent="0.25">
      <c r="B51" s="18" t="s">
        <v>201</v>
      </c>
      <c r="C51" s="5">
        <f>MAX(C47:C48)+C49</f>
        <v>21956.91489361702</v>
      </c>
      <c r="D51" t="s">
        <v>59</v>
      </c>
    </row>
    <row r="52" spans="2:4" ht="15" customHeight="1" x14ac:dyDescent="0.25">
      <c r="B52" s="18" t="s">
        <v>203</v>
      </c>
      <c r="C52">
        <f>IF(C43&gt;C44,C43-C44,0)</f>
        <v>3975</v>
      </c>
      <c r="D52" t="s">
        <v>59</v>
      </c>
    </row>
    <row r="53" spans="2:4" ht="15" customHeight="1" x14ac:dyDescent="0.25">
      <c r="B53" s="18" t="s">
        <v>223</v>
      </c>
      <c r="C53">
        <f>C9-C44</f>
        <v>3500</v>
      </c>
      <c r="D53" t="s">
        <v>59</v>
      </c>
    </row>
    <row r="54" spans="2:4" ht="15" customHeight="1" x14ac:dyDescent="0.25">
      <c r="B54" s="18"/>
      <c r="C54" s="17"/>
    </row>
    <row r="55" spans="2:4" ht="15" customHeight="1" x14ac:dyDescent="0.25">
      <c r="B55" s="16" t="s">
        <v>39</v>
      </c>
      <c r="C55" s="19"/>
    </row>
    <row r="56" spans="2:4" ht="15" customHeight="1" x14ac:dyDescent="0.25">
      <c r="B56" s="18" t="s">
        <v>205</v>
      </c>
      <c r="C56" s="5">
        <f>C51*C11</f>
        <v>1251.5441489361701</v>
      </c>
      <c r="D56" t="s">
        <v>58</v>
      </c>
    </row>
    <row r="57" spans="2:4" ht="15" customHeight="1" x14ac:dyDescent="0.25">
      <c r="B57" s="18" t="s">
        <v>134</v>
      </c>
      <c r="C57">
        <v>150</v>
      </c>
      <c r="D57" t="s">
        <v>58</v>
      </c>
    </row>
    <row r="58" spans="2:4" ht="15" customHeight="1" x14ac:dyDescent="0.25">
      <c r="B58" s="18" t="s">
        <v>86</v>
      </c>
      <c r="C58">
        <v>40</v>
      </c>
      <c r="D58" t="s">
        <v>58</v>
      </c>
    </row>
    <row r="59" spans="2:4" ht="15" customHeight="1" x14ac:dyDescent="0.25">
      <c r="B59" s="18" t="s">
        <v>135</v>
      </c>
      <c r="C59">
        <v>300</v>
      </c>
      <c r="D59" t="s">
        <v>58</v>
      </c>
    </row>
    <row r="60" spans="2:4" ht="15" customHeight="1" x14ac:dyDescent="0.25">
      <c r="B60" s="18" t="s">
        <v>137</v>
      </c>
      <c r="C60">
        <v>90</v>
      </c>
      <c r="D60" t="s">
        <v>58</v>
      </c>
    </row>
    <row r="61" spans="2:4" ht="15" customHeight="1" x14ac:dyDescent="0.25">
      <c r="B61" t="s">
        <v>206</v>
      </c>
      <c r="C61">
        <f>(C44*C10)*-1</f>
        <v>-405</v>
      </c>
      <c r="D61" t="s">
        <v>58</v>
      </c>
    </row>
    <row r="62" spans="2:4" ht="15" customHeight="1" x14ac:dyDescent="0.25">
      <c r="B62" t="s">
        <v>208</v>
      </c>
      <c r="C62">
        <f>(C44*C14)*-1</f>
        <v>-60</v>
      </c>
      <c r="D62" t="s">
        <v>58</v>
      </c>
    </row>
    <row r="63" spans="2:4" ht="15" customHeight="1" x14ac:dyDescent="0.25">
      <c r="B63" t="s">
        <v>207</v>
      </c>
      <c r="C63" s="5">
        <f>C52*C15*-1</f>
        <v>-318</v>
      </c>
      <c r="D63" t="s">
        <v>58</v>
      </c>
    </row>
    <row r="64" spans="2:4" ht="15" customHeight="1" x14ac:dyDescent="0.25">
      <c r="B64" s="18" t="s">
        <v>209</v>
      </c>
      <c r="C64" s="5">
        <f>C51*C16*-1</f>
        <v>-120.7630319148936</v>
      </c>
      <c r="D64" t="s">
        <v>58</v>
      </c>
    </row>
    <row r="65" spans="2:4" ht="15" customHeight="1" thickBot="1" x14ac:dyDescent="0.3">
      <c r="B65" s="24" t="s">
        <v>39</v>
      </c>
      <c r="C65" s="25">
        <f>SUM(C56:C64)</f>
        <v>927.78111702127649</v>
      </c>
      <c r="D65" s="22" t="s">
        <v>58</v>
      </c>
    </row>
    <row r="66" spans="2:4" ht="15" customHeight="1" thickTop="1" x14ac:dyDescent="0.25">
      <c r="B66" s="20"/>
      <c r="C66" s="20"/>
    </row>
    <row r="67" spans="2:4" ht="19.5" thickBot="1" x14ac:dyDescent="0.35">
      <c r="B67" s="30" t="s">
        <v>218</v>
      </c>
      <c r="C67" s="31">
        <f>C34+(20*C65)</f>
        <v>52571.77234042553</v>
      </c>
      <c r="D67" s="31" t="s">
        <v>58</v>
      </c>
    </row>
    <row r="68" spans="2:4" ht="15" customHeight="1" thickTop="1" x14ac:dyDescent="0.25">
      <c r="B68" s="20"/>
      <c r="C68" s="20"/>
    </row>
  </sheetData>
  <mergeCells count="1">
    <mergeCell ref="B2:E2"/>
  </mergeCells>
  <pageMargins left="0.25" right="0.25" top="0.75" bottom="0.75" header="0.3" footer="0.3"/>
  <pageSetup paperSize="9" scale="7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Luft-WP</vt:lpstr>
      <vt:lpstr>Gasbrennwert + 5m² Kollektor</vt:lpstr>
      <vt:lpstr>Gas+Brennstoffzelle</vt:lpstr>
      <vt:lpstr>Luft-WP shb</vt:lpstr>
      <vt:lpstr>Gasbrennwert + Kollektor shb</vt:lpstr>
      <vt:lpstr>Gas+Brennstoffzelle shb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2016-01-29T16:14:25Z</cp:lastPrinted>
  <dcterms:created xsi:type="dcterms:W3CDTF">2016-01-03T15:34:06Z</dcterms:created>
  <dcterms:modified xsi:type="dcterms:W3CDTF">2016-01-29T17:25:10Z</dcterms:modified>
</cp:coreProperties>
</file>